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E:\foto-digitál\rámcovka čištění kanalizace\zadávací dokumentace\"/>
    </mc:Choice>
  </mc:AlternateContent>
  <xr:revisionPtr revIDLastSave="0" documentId="13_ncr:1_{3DA03231-DCFF-4203-B65D-DEED27A7E247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Čištění kanaliza..." sheetId="2" r:id="rId2"/>
  </sheets>
  <definedNames>
    <definedName name="_xlnm._FilterDatabase" localSheetId="1" hidden="1">'OR_PHA - Čištění kanaliza...'!$C$112:$K$137</definedName>
    <definedName name="_xlnm.Print_Titles" localSheetId="1">'OR_PHA - Čištění kanaliza...'!$112:$112</definedName>
    <definedName name="_xlnm.Print_Titles" localSheetId="0">'Rekapitulace zakázky'!$92:$92</definedName>
    <definedName name="_xlnm.Print_Area" localSheetId="1">'OR_PHA - Čištění kanaliza...'!$C$4:$J$76,'OR_PHA - Čištění kanaliza...'!$C$82:$J$96,'OR_PHA - Čištění kanaliza...'!$C$102:$K$137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F109" i="2"/>
  <c r="F107" i="2"/>
  <c r="E105" i="2"/>
  <c r="F89" i="2"/>
  <c r="F87" i="2"/>
  <c r="E85" i="2"/>
  <c r="J19" i="2"/>
  <c r="E19" i="2"/>
  <c r="J109" i="2" s="1"/>
  <c r="J18" i="2"/>
  <c r="J16" i="2"/>
  <c r="E16" i="2"/>
  <c r="F110" i="2"/>
  <c r="J15" i="2"/>
  <c r="J107" i="2"/>
  <c r="L90" i="1"/>
  <c r="AM90" i="1"/>
  <c r="AM89" i="1"/>
  <c r="L89" i="1"/>
  <c r="AM87" i="1"/>
  <c r="L87" i="1"/>
  <c r="L85" i="1"/>
  <c r="L84" i="1"/>
  <c r="J123" i="2"/>
  <c r="J115" i="2"/>
  <c r="BK129" i="2"/>
  <c r="BK120" i="2"/>
  <c r="BK126" i="2"/>
  <c r="BK124" i="2"/>
  <c r="J124" i="2"/>
  <c r="BK121" i="2"/>
  <c r="J118" i="2"/>
  <c r="J117" i="2"/>
  <c r="BK118" i="2"/>
  <c r="J134" i="2"/>
  <c r="BK130" i="2"/>
  <c r="J129" i="2"/>
  <c r="BK123" i="2"/>
  <c r="BK115" i="2"/>
  <c r="AS94" i="1"/>
  <c r="F35" i="2"/>
  <c r="J126" i="2"/>
  <c r="J120" i="2"/>
  <c r="J136" i="2"/>
  <c r="J131" i="2"/>
  <c r="J127" i="2"/>
  <c r="F32" i="2"/>
  <c r="BK134" i="2"/>
  <c r="BK131" i="2"/>
  <c r="J130" i="2"/>
  <c r="BK127" i="2"/>
  <c r="J121" i="2"/>
  <c r="J32" i="2"/>
  <c r="F33" i="2"/>
  <c r="F34" i="2"/>
  <c r="BK117" i="2"/>
  <c r="BK136" i="2"/>
  <c r="BK114" i="2" l="1"/>
  <c r="BK113" i="2" s="1"/>
  <c r="J113" i="2" s="1"/>
  <c r="J94" i="2" s="1"/>
  <c r="P114" i="2"/>
  <c r="P113" i="2" s="1"/>
  <c r="AU95" i="1" s="1"/>
  <c r="AU94" i="1" s="1"/>
  <c r="R114" i="2"/>
  <c r="R113" i="2"/>
  <c r="T114" i="2"/>
  <c r="T113" i="2" s="1"/>
  <c r="BC95" i="1"/>
  <c r="BC94" i="1" s="1"/>
  <c r="W32" i="1" s="1"/>
  <c r="BA95" i="1"/>
  <c r="J87" i="2"/>
  <c r="F90" i="2"/>
  <c r="BE115" i="2"/>
  <c r="BE117" i="2"/>
  <c r="BE118" i="2"/>
  <c r="BE121" i="2"/>
  <c r="BE127" i="2"/>
  <c r="BE129" i="2"/>
  <c r="BE130" i="2"/>
  <c r="BE131" i="2"/>
  <c r="BE134" i="2"/>
  <c r="AW95" i="1"/>
  <c r="J89" i="2"/>
  <c r="BE120" i="2"/>
  <c r="BE123" i="2"/>
  <c r="BE124" i="2"/>
  <c r="BE126" i="2"/>
  <c r="BE136" i="2"/>
  <c r="BB95" i="1"/>
  <c r="BB94" i="1" s="1"/>
  <c r="AX94" i="1" s="1"/>
  <c r="BD95" i="1"/>
  <c r="BA94" i="1"/>
  <c r="W30" i="1"/>
  <c r="BD94" i="1"/>
  <c r="W33" i="1" s="1"/>
  <c r="J114" i="2" l="1"/>
  <c r="J95" i="2"/>
  <c r="J28" i="2"/>
  <c r="AG95" i="1" s="1"/>
  <c r="AW94" i="1"/>
  <c r="AK30" i="1"/>
  <c r="J31" i="2"/>
  <c r="AV95" i="1" s="1"/>
  <c r="AT95" i="1" s="1"/>
  <c r="AY94" i="1"/>
  <c r="W31" i="1"/>
  <c r="F31" i="2"/>
  <c r="AZ95" i="1" s="1"/>
  <c r="AZ94" i="1" s="1"/>
  <c r="W29" i="1" s="1"/>
  <c r="AN95" i="1" l="1"/>
  <c r="AG94" i="1"/>
  <c r="J37" i="2"/>
  <c r="AK26" i="1"/>
  <c r="AV94" i="1"/>
  <c r="AK29" i="1"/>
  <c r="AK35" i="1" l="1"/>
  <c r="AT94" i="1"/>
  <c r="AN94" i="1" l="1"/>
</calcChain>
</file>

<file path=xl/sharedStrings.xml><?xml version="1.0" encoding="utf-8"?>
<sst xmlns="http://schemas.openxmlformats.org/spreadsheetml/2006/main" count="522" uniqueCount="176">
  <si>
    <t>Export Komplet</t>
  </si>
  <si>
    <t/>
  </si>
  <si>
    <t>2.0</t>
  </si>
  <si>
    <t>ZAMOK</t>
  </si>
  <si>
    <t>False</t>
  </si>
  <si>
    <t>{2a96d08a-7b33-4856-a0c1-f4e2c48344a2}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</si>
  <si>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</si>
  <si>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</si>
  <si>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</si>
  <si>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</si>
  <si>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</si>
  <si>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</si>
  <si>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</si>
  <si>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</si>
  <si>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</si>
  <si>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</si>
  <si>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</si>
  <si>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Čištění kanalizace a jímek v obvodu OŘ PHA 2025 - 2027</t>
  </si>
  <si>
    <t>KSO:</t>
  </si>
  <si>
    <t>CC-CZ:</t>
  </si>
  <si>
    <t>Místo:</t>
  </si>
  <si>
    <t>obvod OŘ Praha</t>
  </si>
  <si>
    <t>Datum:</t>
  </si>
  <si>
    <t>8. 4. 2025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</si>
  <si>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</si>
  <si>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</si>
  <si>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</si>
  <si>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</si>
  <si>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</si>
  <si>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</si>
  <si>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</si>
  <si>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</si>
  <si>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</si>
  <si>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</si>
  <si>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</si>
  <si>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</si>
  <si>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</si>
  <si>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</si>
  <si>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</si>
  <si>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</si>
  <si>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</si>
  <si>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</si>
  <si>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</si>
  <si>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</si>
  <si>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</si>
  <si>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</si>
  <si>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</si>
  <si>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</si>
  <si>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</si>
  <si>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</si>
  <si>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</si>
  <si>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</si>
  <si>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</si>
  <si>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</si>
  <si>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</si>
  <si>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</si>
  <si>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</si>
  <si>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</si>
  <si>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</si>
  <si>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</si>
  <si>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</si>
  <si>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</si>
  <si>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</si>
  <si>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</si>
  <si>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</si>
  <si>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</si>
  <si>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</si>
  <si>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</si>
  <si>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</si>
  <si>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</si>
  <si>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</si>
  <si>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</si>
  <si>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</si>
  <si>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</si>
  <si>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</si>
  <si>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</si>
  <si>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</si>
  <si>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</si>
  <si>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</si>
  <si>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</si>
  <si>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</si>
  <si>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</si>
  <si>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</si>
  <si>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</si>
  <si>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</si>
  <si>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</si>
  <si>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</si>
  <si>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</si>
  <si>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</si>
  <si>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01 - Čištění kanalizace a jímek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</si>
  <si>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</si>
  <si>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</si>
  <si>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</si>
  <si>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</si>
  <si>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</si>
  <si>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</si>
  <si>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</si>
  <si>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</si>
  <si>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</si>
  <si>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</si>
  <si>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</si>
  <si>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01</t>
  </si>
  <si>
    <t>Čištění kanalizace a jímek</t>
  </si>
  <si>
    <t>ROZPOCET</t>
  </si>
  <si>
    <t>K</t>
  </si>
  <si>
    <t>Čištění rozvodů kanalizace do DN 200 mm délky do 10 m včetně dopravy na místo v obvodu OŘ Praha, přistavení vozu a technologie pro čištění (možnost čištění i v nepřístupných prostorech pro techniku), vývozu a likvidace odpadu</t>
  </si>
  <si>
    <t>soubor</t>
  </si>
  <si>
    <t>4</t>
  </si>
  <si>
    <t>106071428</t>
  </si>
  <si>
    <t>VV</t>
  </si>
  <si>
    <t>40*2"40x za rok, 2 roky trvání smlouvy"</t>
  </si>
  <si>
    <t>02</t>
  </si>
  <si>
    <t>Příplatek za čištění rozvodů kanalizace do DN 200 mm za každý další metr nad 10m včetně dopravy na místo v obvodu OŘ Praha, přistavení vozu a technologie pro čištění (možnost čištění i v nepřístupných prostorech pro techniku), vývozu a likvidace odpadu</t>
  </si>
  <si>
    <t>m</t>
  </si>
  <si>
    <t>-1573051697</t>
  </si>
  <si>
    <t>3</t>
  </si>
  <si>
    <t>03</t>
  </si>
  <si>
    <t>Čištění rozvodů kanalizace do DN 201-300 mm délky do 10 m včetně dopravy na místo v obvodu OŘ Praha, přistavení vozu a technologie pro čištění (možnost čištění i v nepřístupných prostorech pro techniku), vývozu a likvidace odpadu</t>
  </si>
  <si>
    <t>-816131334</t>
  </si>
  <si>
    <t>15*2"15x za rok, 2 roky trvání smlouvy"</t>
  </si>
  <si>
    <t>04</t>
  </si>
  <si>
    <t>Příplatek za čištění rozvodů kanalizace do DN 200-300 mm za každý další metr nad 10m včetně dopravy na místo v obvodu OŘ Praha, přistavení vozu a technologie pro čištění(možnost čištění i v nepřístupných prostorech pro techniku), vývozu a likvidace odpadu</t>
  </si>
  <si>
    <t>-347893346</t>
  </si>
  <si>
    <t>5</t>
  </si>
  <si>
    <t>05</t>
  </si>
  <si>
    <t>Čištění rozvodů kanalizace nad 300 mm délky do 10 m včetně dopravy na místo v obvodu OŘ Praha, přistavení vozu a technologie pro čištění (možnost čištění i v nepřístupných prostorech pro techniku), vývozu a likvidace odpadu</t>
  </si>
  <si>
    <t>2066535227</t>
  </si>
  <si>
    <t>10*2"10x za rok, 2 roky trvání smlouvy"</t>
  </si>
  <si>
    <t>6</t>
  </si>
  <si>
    <t>06</t>
  </si>
  <si>
    <t>Příplatek za čištění rozvodů kanalizace nad DN 300 mm za každý další metr nad 10m včetně dopravy na místo v obvodu OŘ Praha, přistavení vozu a technologie pro čištění (možnost čištění i v nepřístupných prostorech pro techniku), vývozu a likvidace odpadu</t>
  </si>
  <si>
    <t>-1969075230</t>
  </si>
  <si>
    <t>7</t>
  </si>
  <si>
    <t>07</t>
  </si>
  <si>
    <t>Čištění jímek a šachet tlakovou vodou objem do 10m3 včetně dopravy na místo v obvodu OŘ Praha, přistavení vozu a technologie pro čištění (možnost čištění i v nepřístupných prostorech pro techniku), vývozu a likvidace odpadu</t>
  </si>
  <si>
    <t>-21769163</t>
  </si>
  <si>
    <t>8</t>
  </si>
  <si>
    <t>08</t>
  </si>
  <si>
    <t>Příplatek za čištění jímek a šachet tlakovou vodou za každý další 1m3 nad 10m3 včetně dopravy na místo v obvodu OŘ Praha, přistavení vozu a technologie pro čištění (možnost čištění i v nepřístupných prostorech pro techniku), vývozu a likvidace odpadu</t>
  </si>
  <si>
    <t>m3</t>
  </si>
  <si>
    <t>-1600194363</t>
  </si>
  <si>
    <t>9</t>
  </si>
  <si>
    <t>09</t>
  </si>
  <si>
    <t>Čištění jímek a šachet - ruční těžení objem šachty do 3m3 včetně dopravy na místo v obvodu OŘ Praha, přistavení vozu a technologie pro čištění (možnost čištění i v nepřístupných prostorech pro techniku), vývozu a likvidace odpadu</t>
  </si>
  <si>
    <t>-650863464</t>
  </si>
  <si>
    <t>20*2"15x za rok, 2 roky trvání smlouvy"</t>
  </si>
  <si>
    <t>10</t>
  </si>
  <si>
    <t>Příplatek za čištění jímek a šachet - ruční těžení za každý další 1m3 nad 3m3 včetně dopravy na místo v obvodu OŘ Praha, přistavení vozu a technologie pro čištění (možnost čištění i v nepřístupných prostorech pro techniku), vývozu a likvidace odpadu</t>
  </si>
  <si>
    <t>1506450630</t>
  </si>
  <si>
    <t>11</t>
  </si>
  <si>
    <t>SB1.1</t>
  </si>
  <si>
    <t>Zjišťování závady nástrčnou kamerou včetně záznamu a protokolu</t>
  </si>
  <si>
    <t>hodina</t>
  </si>
  <si>
    <t>1165120578</t>
  </si>
  <si>
    <t>HZS4232</t>
  </si>
  <si>
    <t>Hodinová sazba ostatní práce bez ohledu na počet pracovníků včetně dopravy na místo v obvodu OŘ Praha</t>
  </si>
  <si>
    <t>1394584108</t>
  </si>
  <si>
    <t>P</t>
  </si>
  <si>
    <t>Poznámka k položce:_x000D_
Jedná se o paušální cenu za hodinovou sazbu ostatní práce technika (v případě mimořádné práce mimo vypsané hlavní činnosti čištění) včetně zajištění prostoru pro provedení prací. Práce budou prováděny i mimo běžnou pracovní dobu, v noci, o víkendech a svátcích._x000D_
_x000D_
Jako měrná jednotka hodinové sazby se počítá pouze práce strávená přičinnosti na daném místě (nikoliv i doba dopravy na místo).</t>
  </si>
  <si>
    <t>2*4*12*2"2x za měsíc po 4h, 2 roky"</t>
  </si>
  <si>
    <t>13</t>
  </si>
  <si>
    <t>4.01</t>
  </si>
  <si>
    <t>Příplatek za havarijní výjezd do 2h od nahlášení požadavku v pracovní době 06:00-18:00h v pracovních dnech</t>
  </si>
  <si>
    <t>případ</t>
  </si>
  <si>
    <t>-864839490</t>
  </si>
  <si>
    <t>Poznámka k položce:_x000D_
jedná se o příplatek za mimořádný havarijní výjezd pro odstranění závady - na výslovný požadavek objednatele</t>
  </si>
  <si>
    <t>14</t>
  </si>
  <si>
    <t>4.02</t>
  </si>
  <si>
    <t>Příplatek za havarijní výjezd do 2h od nahlášení požadavku mimo pracovní dobu 18:00-06:00h, o víkendech a svátcích</t>
  </si>
  <si>
    <t>1480941132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</si>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</sst>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425450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597535</xdr:colOff>
      <xdr:row>81</xdr:row>
      <xdr:rowOff>0</xdr:rowOff>
    </xdr:from>
    <xdr:to>
      <xdr:col>41</xdr:col>
      <xdr:colOff>177165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640080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640080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640080</xdr:colOff>
      <xdr:row>101</xdr:row>
      <xdr:rowOff>0</xdr:rowOff>
    </xdr:from>
    <xdr:to>
      <xdr:col>9</xdr:col>
      <xdr:colOff>1215390</xdr:colOff>
      <xdr:row>105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4" t="s">
        <v>14</v>
      </c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R5" s="16"/>
      <c r="BE5" s="171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75" t="s">
        <v>17</v>
      </c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R6" s="16"/>
      <c r="BE6" s="172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2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2"/>
      <c r="BS8" s="13" t="s">
        <v>6</v>
      </c>
    </row>
    <row r="9" spans="1:74" ht="14.45" customHeight="1">
      <c r="B9" s="16"/>
      <c r="AR9" s="16"/>
      <c r="BE9" s="172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72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72"/>
      <c r="BS11" s="13" t="s">
        <v>6</v>
      </c>
    </row>
    <row r="12" spans="1:74" ht="6.95" customHeight="1">
      <c r="B12" s="16"/>
      <c r="AR12" s="16"/>
      <c r="BE12" s="172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72"/>
      <c r="BS13" s="13" t="s">
        <v>6</v>
      </c>
    </row>
    <row r="14" spans="1:74" ht="12.75">
      <c r="B14" s="16"/>
      <c r="E14" s="176" t="s">
        <v>31</v>
      </c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23" t="s">
        <v>28</v>
      </c>
      <c r="AN14" s="25" t="s">
        <v>31</v>
      </c>
      <c r="AR14" s="16"/>
      <c r="BE14" s="172"/>
      <c r="BS14" s="13" t="s">
        <v>6</v>
      </c>
    </row>
    <row r="15" spans="1:74" ht="6.95" customHeight="1">
      <c r="B15" s="16"/>
      <c r="AR15" s="16"/>
      <c r="BE15" s="172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1</v>
      </c>
      <c r="AR16" s="16"/>
      <c r="BE16" s="172"/>
      <c r="BS16" s="13" t="s">
        <v>4</v>
      </c>
    </row>
    <row r="17" spans="2:7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E17" s="172"/>
      <c r="BS17" s="13" t="s">
        <v>34</v>
      </c>
    </row>
    <row r="18" spans="2:71" ht="6.95" customHeight="1">
      <c r="B18" s="16"/>
      <c r="AR18" s="16"/>
      <c r="BE18" s="172"/>
      <c r="BS18" s="13" t="s">
        <v>6</v>
      </c>
    </row>
    <row r="19" spans="2:71" ht="12" customHeight="1">
      <c r="B19" s="16"/>
      <c r="D19" s="23" t="s">
        <v>35</v>
      </c>
      <c r="AK19" s="23" t="s">
        <v>25</v>
      </c>
      <c r="AN19" s="21" t="s">
        <v>1</v>
      </c>
      <c r="AR19" s="16"/>
      <c r="BE19" s="172"/>
      <c r="BS19" s="13" t="s">
        <v>6</v>
      </c>
    </row>
    <row r="20" spans="2:71" ht="18.399999999999999" customHeight="1">
      <c r="B20" s="16"/>
      <c r="E20" s="21" t="s">
        <v>36</v>
      </c>
      <c r="AK20" s="23" t="s">
        <v>28</v>
      </c>
      <c r="AN20" s="21" t="s">
        <v>1</v>
      </c>
      <c r="AR20" s="16"/>
      <c r="BE20" s="172"/>
      <c r="BS20" s="13" t="s">
        <v>34</v>
      </c>
    </row>
    <row r="21" spans="2:71" ht="6.95" customHeight="1">
      <c r="B21" s="16"/>
      <c r="AR21" s="16"/>
      <c r="BE21" s="172"/>
    </row>
    <row r="22" spans="2:71" ht="12" customHeight="1">
      <c r="B22" s="16"/>
      <c r="D22" s="23" t="s">
        <v>37</v>
      </c>
      <c r="AR22" s="16"/>
      <c r="BE22" s="172"/>
    </row>
    <row r="23" spans="2:71" ht="16.5" customHeight="1">
      <c r="B23" s="16"/>
      <c r="E23" s="178" t="s">
        <v>1</v>
      </c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R23" s="16"/>
      <c r="BE23" s="172"/>
    </row>
    <row r="24" spans="2:71" ht="6.95" customHeight="1">
      <c r="B24" s="16"/>
      <c r="AR24" s="16"/>
      <c r="BE24" s="172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2"/>
    </row>
    <row r="26" spans="2:71" s="1" customFormat="1" ht="25.9" customHeight="1">
      <c r="B26" s="28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9">
        <f>ROUND(AG94,2)</f>
        <v>0</v>
      </c>
      <c r="AL26" s="180"/>
      <c r="AM26" s="180"/>
      <c r="AN26" s="180"/>
      <c r="AO26" s="180"/>
      <c r="AR26" s="28"/>
      <c r="BE26" s="172"/>
    </row>
    <row r="27" spans="2:71" s="1" customFormat="1" ht="6.95" customHeight="1">
      <c r="B27" s="28"/>
      <c r="AR27" s="28"/>
      <c r="BE27" s="172"/>
    </row>
    <row r="28" spans="2:71" s="1" customFormat="1" ht="12.75">
      <c r="B28" s="28"/>
      <c r="L28" s="181" t="s">
        <v>39</v>
      </c>
      <c r="M28" s="181"/>
      <c r="N28" s="181"/>
      <c r="O28" s="181"/>
      <c r="P28" s="181"/>
      <c r="W28" s="181" t="s">
        <v>40</v>
      </c>
      <c r="X28" s="181"/>
      <c r="Y28" s="181"/>
      <c r="Z28" s="181"/>
      <c r="AA28" s="181"/>
      <c r="AB28" s="181"/>
      <c r="AC28" s="181"/>
      <c r="AD28" s="181"/>
      <c r="AE28" s="181"/>
      <c r="AK28" s="181" t="s">
        <v>41</v>
      </c>
      <c r="AL28" s="181"/>
      <c r="AM28" s="181"/>
      <c r="AN28" s="181"/>
      <c r="AO28" s="181"/>
      <c r="AR28" s="28"/>
      <c r="BE28" s="172"/>
    </row>
    <row r="29" spans="2:71" s="2" customFormat="1" ht="14.45" customHeight="1">
      <c r="B29" s="32"/>
      <c r="D29" s="23" t="s">
        <v>42</v>
      </c>
      <c r="F29" s="23" t="s">
        <v>43</v>
      </c>
      <c r="L29" s="166">
        <v>0.21</v>
      </c>
      <c r="M29" s="165"/>
      <c r="N29" s="165"/>
      <c r="O29" s="165"/>
      <c r="P29" s="165"/>
      <c r="W29" s="164">
        <f>ROUND(AZ94, 2)</f>
        <v>0</v>
      </c>
      <c r="X29" s="165"/>
      <c r="Y29" s="165"/>
      <c r="Z29" s="165"/>
      <c r="AA29" s="165"/>
      <c r="AB29" s="165"/>
      <c r="AC29" s="165"/>
      <c r="AD29" s="165"/>
      <c r="AE29" s="165"/>
      <c r="AK29" s="164">
        <f>ROUND(AV94, 2)</f>
        <v>0</v>
      </c>
      <c r="AL29" s="165"/>
      <c r="AM29" s="165"/>
      <c r="AN29" s="165"/>
      <c r="AO29" s="165"/>
      <c r="AR29" s="32"/>
      <c r="BE29" s="173"/>
    </row>
    <row r="30" spans="2:71" s="2" customFormat="1" ht="14.45" customHeight="1">
      <c r="B30" s="32"/>
      <c r="F30" s="23" t="s">
        <v>44</v>
      </c>
      <c r="L30" s="166">
        <v>0.12</v>
      </c>
      <c r="M30" s="165"/>
      <c r="N30" s="165"/>
      <c r="O30" s="165"/>
      <c r="P30" s="165"/>
      <c r="W30" s="164">
        <f>ROUND(BA94,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4">
        <f>ROUND(AW94, 2)</f>
        <v>0</v>
      </c>
      <c r="AL30" s="165"/>
      <c r="AM30" s="165"/>
      <c r="AN30" s="165"/>
      <c r="AO30" s="165"/>
      <c r="AR30" s="32"/>
      <c r="BE30" s="173"/>
    </row>
    <row r="31" spans="2:71" s="2" customFormat="1" ht="14.45" hidden="1" customHeight="1">
      <c r="B31" s="32"/>
      <c r="F31" s="23" t="s">
        <v>45</v>
      </c>
      <c r="L31" s="166">
        <v>0.21</v>
      </c>
      <c r="M31" s="165"/>
      <c r="N31" s="165"/>
      <c r="O31" s="165"/>
      <c r="P31" s="165"/>
      <c r="W31" s="164">
        <f>ROUND(BB94,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32"/>
      <c r="BE31" s="173"/>
    </row>
    <row r="32" spans="2:71" s="2" customFormat="1" ht="14.45" hidden="1" customHeight="1">
      <c r="B32" s="32"/>
      <c r="F32" s="23" t="s">
        <v>46</v>
      </c>
      <c r="L32" s="166">
        <v>0.12</v>
      </c>
      <c r="M32" s="165"/>
      <c r="N32" s="165"/>
      <c r="O32" s="165"/>
      <c r="P32" s="165"/>
      <c r="W32" s="164">
        <f>ROUND(BC94,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32"/>
      <c r="BE32" s="173"/>
    </row>
    <row r="33" spans="2:57" s="2" customFormat="1" ht="14.45" hidden="1" customHeight="1">
      <c r="B33" s="32"/>
      <c r="F33" s="23" t="s">
        <v>47</v>
      </c>
      <c r="L33" s="166">
        <v>0</v>
      </c>
      <c r="M33" s="165"/>
      <c r="N33" s="165"/>
      <c r="O33" s="165"/>
      <c r="P33" s="165"/>
      <c r="W33" s="164">
        <f>ROUND(BD94,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4">
        <v>0</v>
      </c>
      <c r="AL33" s="165"/>
      <c r="AM33" s="165"/>
      <c r="AN33" s="165"/>
      <c r="AO33" s="165"/>
      <c r="AR33" s="32"/>
      <c r="BE33" s="173"/>
    </row>
    <row r="34" spans="2:57" s="1" customFormat="1" ht="6.95" customHeight="1">
      <c r="B34" s="28"/>
      <c r="AR34" s="28"/>
      <c r="BE34" s="172"/>
    </row>
    <row r="35" spans="2:57" s="1" customFormat="1" ht="25.9" customHeight="1">
      <c r="B35" s="28"/>
      <c r="C35" s="33"/>
      <c r="D35" s="34" t="s">
        <v>48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49</v>
      </c>
      <c r="U35" s="35"/>
      <c r="V35" s="35"/>
      <c r="W35" s="35"/>
      <c r="X35" s="167" t="s">
        <v>50</v>
      </c>
      <c r="Y35" s="168"/>
      <c r="Z35" s="168"/>
      <c r="AA35" s="168"/>
      <c r="AB35" s="168"/>
      <c r="AC35" s="35"/>
      <c r="AD35" s="35"/>
      <c r="AE35" s="35"/>
      <c r="AF35" s="35"/>
      <c r="AG35" s="35"/>
      <c r="AH35" s="35"/>
      <c r="AI35" s="35"/>
      <c r="AJ35" s="35"/>
      <c r="AK35" s="169">
        <f>SUM(AK26:AK33)</f>
        <v>0</v>
      </c>
      <c r="AL35" s="168"/>
      <c r="AM35" s="168"/>
      <c r="AN35" s="168"/>
      <c r="AO35" s="170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52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54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53</v>
      </c>
      <c r="AI60" s="30"/>
      <c r="AJ60" s="30"/>
      <c r="AK60" s="30"/>
      <c r="AL60" s="30"/>
      <c r="AM60" s="39" t="s">
        <v>54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56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53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54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53</v>
      </c>
      <c r="AI75" s="30"/>
      <c r="AJ75" s="30"/>
      <c r="AK75" s="30"/>
      <c r="AL75" s="30"/>
      <c r="AM75" s="39" t="s">
        <v>54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57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OR_PHA</v>
      </c>
      <c r="AR84" s="44"/>
    </row>
    <row r="85" spans="1:90" s="4" customFormat="1" ht="36.950000000000003" customHeight="1">
      <c r="B85" s="45"/>
      <c r="C85" s="46" t="s">
        <v>16</v>
      </c>
      <c r="L85" s="155" t="str">
        <f>K6</f>
        <v>Čištění kanalizace a jímek v obvodu OŘ PHA 2025 - 2027</v>
      </c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  <c r="AC85" s="156"/>
      <c r="AD85" s="156"/>
      <c r="AE85" s="156"/>
      <c r="AF85" s="156"/>
      <c r="AG85" s="156"/>
      <c r="AH85" s="156"/>
      <c r="AI85" s="156"/>
      <c r="AJ85" s="156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obvod OŘ Praha</v>
      </c>
      <c r="AI87" s="23" t="s">
        <v>22</v>
      </c>
      <c r="AM87" s="157" t="str">
        <f>IF(AN8= "","",AN8)</f>
        <v>8. 4. 2025</v>
      </c>
      <c r="AN87" s="157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Správa železnic, státní organizace</v>
      </c>
      <c r="AI89" s="23" t="s">
        <v>32</v>
      </c>
      <c r="AM89" s="158" t="str">
        <f>IF(E17="","",E17)</f>
        <v xml:space="preserve"> </v>
      </c>
      <c r="AN89" s="159"/>
      <c r="AO89" s="159"/>
      <c r="AP89" s="159"/>
      <c r="AR89" s="28"/>
      <c r="AS89" s="160" t="s">
        <v>58</v>
      </c>
      <c r="AT89" s="16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30</v>
      </c>
      <c r="L90" s="3" t="str">
        <f>IF(E14= "Vyplň údaj","",E14)</f>
        <v/>
      </c>
      <c r="AI90" s="23" t="s">
        <v>35</v>
      </c>
      <c r="AM90" s="158" t="str">
        <f>IF(E20="","",E20)</f>
        <v>L. Ulrich, DiS.</v>
      </c>
      <c r="AN90" s="159"/>
      <c r="AO90" s="159"/>
      <c r="AP90" s="159"/>
      <c r="AR90" s="28"/>
      <c r="AS90" s="162"/>
      <c r="AT90" s="163"/>
      <c r="BD90" s="52"/>
    </row>
    <row r="91" spans="1:90" s="1" customFormat="1" ht="10.9" customHeight="1">
      <c r="B91" s="28"/>
      <c r="AR91" s="28"/>
      <c r="AS91" s="162"/>
      <c r="AT91" s="163"/>
      <c r="BD91" s="52"/>
    </row>
    <row r="92" spans="1:90" s="1" customFormat="1" ht="29.25" customHeight="1">
      <c r="B92" s="28"/>
      <c r="C92" s="145" t="s">
        <v>59</v>
      </c>
      <c r="D92" s="146"/>
      <c r="E92" s="146"/>
      <c r="F92" s="146"/>
      <c r="G92" s="146"/>
      <c r="H92" s="53"/>
      <c r="I92" s="147" t="s">
        <v>60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8" t="s">
        <v>61</v>
      </c>
      <c r="AH92" s="146"/>
      <c r="AI92" s="146"/>
      <c r="AJ92" s="146"/>
      <c r="AK92" s="146"/>
      <c r="AL92" s="146"/>
      <c r="AM92" s="146"/>
      <c r="AN92" s="147" t="s">
        <v>62</v>
      </c>
      <c r="AO92" s="146"/>
      <c r="AP92" s="149"/>
      <c r="AQ92" s="54" t="s">
        <v>63</v>
      </c>
      <c r="AR92" s="28"/>
      <c r="AS92" s="55" t="s">
        <v>64</v>
      </c>
      <c r="AT92" s="56" t="s">
        <v>65</v>
      </c>
      <c r="AU92" s="56" t="s">
        <v>66</v>
      </c>
      <c r="AV92" s="56" t="s">
        <v>67</v>
      </c>
      <c r="AW92" s="56" t="s">
        <v>68</v>
      </c>
      <c r="AX92" s="56" t="s">
        <v>69</v>
      </c>
      <c r="AY92" s="56" t="s">
        <v>70</v>
      </c>
      <c r="AZ92" s="56" t="s">
        <v>71</v>
      </c>
      <c r="BA92" s="56" t="s">
        <v>72</v>
      </c>
      <c r="BB92" s="56" t="s">
        <v>73</v>
      </c>
      <c r="BC92" s="56" t="s">
        <v>74</v>
      </c>
      <c r="BD92" s="57" t="s">
        <v>75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53">
        <f>ROUND(AG95,2)</f>
        <v>0</v>
      </c>
      <c r="AH94" s="153"/>
      <c r="AI94" s="153"/>
      <c r="AJ94" s="153"/>
      <c r="AK94" s="153"/>
      <c r="AL94" s="153"/>
      <c r="AM94" s="153"/>
      <c r="AN94" s="154">
        <f>SUM(AG94,AT94)</f>
        <v>0</v>
      </c>
      <c r="AO94" s="154"/>
      <c r="AP94" s="154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77</v>
      </c>
      <c r="BT94" s="68" t="s">
        <v>78</v>
      </c>
      <c r="BV94" s="68" t="s">
        <v>79</v>
      </c>
      <c r="BW94" s="68" t="s">
        <v>5</v>
      </c>
      <c r="BX94" s="68" t="s">
        <v>80</v>
      </c>
      <c r="CL94" s="68" t="s">
        <v>1</v>
      </c>
    </row>
    <row r="95" spans="1:90" s="6" customFormat="1" ht="24.75" customHeight="1">
      <c r="A95" s="69" t="s">
        <v>81</v>
      </c>
      <c r="B95" s="70"/>
      <c r="C95" s="71"/>
      <c r="D95" s="152" t="s">
        <v>14</v>
      </c>
      <c r="E95" s="152"/>
      <c r="F95" s="152"/>
      <c r="G95" s="152"/>
      <c r="H95" s="152"/>
      <c r="I95" s="72"/>
      <c r="J95" s="152" t="s">
        <v>17</v>
      </c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  <c r="AC95" s="152"/>
      <c r="AD95" s="152"/>
      <c r="AE95" s="152"/>
      <c r="AF95" s="152"/>
      <c r="AG95" s="150">
        <f>'OR_PHA - Čištění kanaliza...'!J28</f>
        <v>0</v>
      </c>
      <c r="AH95" s="151"/>
      <c r="AI95" s="151"/>
      <c r="AJ95" s="151"/>
      <c r="AK95" s="151"/>
      <c r="AL95" s="151"/>
      <c r="AM95" s="151"/>
      <c r="AN95" s="150">
        <f>SUM(AG95,AT95)</f>
        <v>0</v>
      </c>
      <c r="AO95" s="151"/>
      <c r="AP95" s="151"/>
      <c r="AQ95" s="73" t="s">
        <v>82</v>
      </c>
      <c r="AR95" s="70"/>
      <c r="AS95" s="74">
        <v>0</v>
      </c>
      <c r="AT95" s="75">
        <f>ROUND(SUM(AV95:AW95),2)</f>
        <v>0</v>
      </c>
      <c r="AU95" s="76">
        <f>'OR_PHA - Čištění kanaliza...'!P113</f>
        <v>0</v>
      </c>
      <c r="AV95" s="75">
        <f>'OR_PHA - Čištění kanaliza...'!J31</f>
        <v>0</v>
      </c>
      <c r="AW95" s="75">
        <f>'OR_PHA - Čištění kanaliza...'!J32</f>
        <v>0</v>
      </c>
      <c r="AX95" s="75">
        <f>'OR_PHA - Čištění kanaliza...'!J33</f>
        <v>0</v>
      </c>
      <c r="AY95" s="75">
        <f>'OR_PHA - Čištění kanaliza...'!J34</f>
        <v>0</v>
      </c>
      <c r="AZ95" s="75">
        <f>'OR_PHA - Čištění kanaliza...'!F31</f>
        <v>0</v>
      </c>
      <c r="BA95" s="75">
        <f>'OR_PHA - Čištění kanaliza...'!F32</f>
        <v>0</v>
      </c>
      <c r="BB95" s="75">
        <f>'OR_PHA - Čištění kanaliza...'!F33</f>
        <v>0</v>
      </c>
      <c r="BC95" s="75">
        <f>'OR_PHA - Čištění kanaliza...'!F34</f>
        <v>0</v>
      </c>
      <c r="BD95" s="77">
        <f>'OR_PHA - Čištění kanaliza...'!F35</f>
        <v>0</v>
      </c>
      <c r="BT95" s="78" t="s">
        <v>83</v>
      </c>
      <c r="BU95" s="78" t="s">
        <v>84</v>
      </c>
      <c r="BV95" s="78" t="s">
        <v>79</v>
      </c>
      <c r="BW95" s="78" t="s">
        <v>5</v>
      </c>
      <c r="BX95" s="78" t="s">
        <v>80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wPZdbZyiVWAnYxEO33GzJlEMYKOH8jJEcyyQujdTokd1nrCCvYOjEX5QEJ8PP4lCX/QJl5rCkuAH16FC3NLr4g==" saltValue="p7QCfRL1D36LTRXCH4ntLieRT5Ae9RbjDVhy1VY5kEcjpMOPZArDl0tqbjhG6pqz5fYhPkZUaHR4xnFFgpAdZ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Čištění kanaliz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8"/>
  <sheetViews>
    <sheetView showGridLines="0" tabSelected="1" workbookViewId="0">
      <selection activeCell="C2" sqref="C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AT2" s="13" t="s">
        <v>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5" customHeight="1">
      <c r="B4" s="16"/>
      <c r="D4" s="17" t="s">
        <v>170</v>
      </c>
      <c r="L4" s="16"/>
      <c r="M4" s="79" t="s">
        <v>10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16.5" customHeight="1">
      <c r="B7" s="28"/>
      <c r="E7" s="155" t="s">
        <v>17</v>
      </c>
      <c r="F7" s="182"/>
      <c r="G7" s="182"/>
      <c r="H7" s="182"/>
      <c r="L7" s="28"/>
    </row>
    <row r="8" spans="2:46" s="1" customFormat="1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>
        <v>45814</v>
      </c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">
        <v>26</v>
      </c>
      <c r="L12" s="28"/>
    </row>
    <row r="13" spans="2:46" s="1" customFormat="1" ht="18" customHeight="1">
      <c r="B13" s="28"/>
      <c r="E13" s="21" t="s">
        <v>27</v>
      </c>
      <c r="I13" s="23" t="s">
        <v>28</v>
      </c>
      <c r="J13" s="21" t="s">
        <v>29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30</v>
      </c>
      <c r="I15" s="23" t="s">
        <v>25</v>
      </c>
      <c r="J15" s="24" t="str">
        <f>'Rekapitulace zakázky'!AN13</f>
        <v>Vyplň údaj</v>
      </c>
      <c r="L15" s="28"/>
    </row>
    <row r="16" spans="2:46" s="1" customFormat="1" ht="18" customHeight="1">
      <c r="B16" s="28"/>
      <c r="E16" s="183" t="str">
        <f>'Rekapitulace zakázky'!E14</f>
        <v>Vyplň údaj</v>
      </c>
      <c r="F16" s="174"/>
      <c r="G16" s="174"/>
      <c r="H16" s="174"/>
      <c r="I16" s="23" t="s">
        <v>28</v>
      </c>
      <c r="J16" s="24" t="str">
        <f>'Rekapitulace zakázky'!AN14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32</v>
      </c>
      <c r="I18" s="23" t="s">
        <v>25</v>
      </c>
      <c r="J18" s="21" t="str">
        <f>IF('Rekapitulace zakázky'!AN16="","",'Rekapitulace zakázky'!AN16)</f>
        <v/>
      </c>
      <c r="L18" s="28"/>
    </row>
    <row r="19" spans="2:12" s="1" customFormat="1" ht="18" customHeight="1">
      <c r="B19" s="28"/>
      <c r="E19" s="21" t="str">
        <f>IF('Rekapitulace zakázky'!E17="","",'Rekapitulace zakázky'!E17)</f>
        <v xml:space="preserve"> </v>
      </c>
      <c r="I19" s="23" t="s">
        <v>28</v>
      </c>
      <c r="J19" s="21" t="str">
        <f>IF('Rekapitulace zakázky'!AN17="","",'Rekapitulace zakázky'!AN17)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35</v>
      </c>
      <c r="I21" s="23" t="s">
        <v>25</v>
      </c>
      <c r="J21" s="21" t="s">
        <v>1</v>
      </c>
      <c r="L21" s="28"/>
    </row>
    <row r="22" spans="2:12" s="1" customFormat="1" ht="18" customHeight="1">
      <c r="B22" s="28"/>
      <c r="E22" s="21"/>
      <c r="I22" s="23" t="s">
        <v>28</v>
      </c>
      <c r="J22" s="21" t="s">
        <v>1</v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37</v>
      </c>
      <c r="L24" s="28"/>
    </row>
    <row r="25" spans="2:12" s="7" customFormat="1" ht="16.5" customHeight="1">
      <c r="B25" s="80"/>
      <c r="E25" s="178" t="s">
        <v>1</v>
      </c>
      <c r="F25" s="178"/>
      <c r="G25" s="178"/>
      <c r="H25" s="178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38</v>
      </c>
      <c r="J28" s="62">
        <f>ROUND(J113,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40</v>
      </c>
      <c r="I30" s="31" t="s">
        <v>39</v>
      </c>
      <c r="J30" s="31" t="s">
        <v>41</v>
      </c>
      <c r="L30" s="28"/>
    </row>
    <row r="31" spans="2:12" s="1" customFormat="1" ht="14.45" customHeight="1">
      <c r="B31" s="28"/>
      <c r="D31" s="51" t="s">
        <v>42</v>
      </c>
      <c r="E31" s="23" t="s">
        <v>43</v>
      </c>
      <c r="F31" s="82">
        <f>ROUND((SUM(BE113:BE137)),  2)</f>
        <v>0</v>
      </c>
      <c r="I31" s="83">
        <v>0.21</v>
      </c>
      <c r="J31" s="82">
        <f>ROUND(((SUM(BE113:BE137))*I31),  2)</f>
        <v>0</v>
      </c>
      <c r="L31" s="28"/>
    </row>
    <row r="32" spans="2:12" s="1" customFormat="1" ht="14.45" customHeight="1">
      <c r="B32" s="28"/>
      <c r="E32" s="23" t="s">
        <v>44</v>
      </c>
      <c r="F32" s="82">
        <f>ROUND((SUM(BF113:BF137)),  2)</f>
        <v>0</v>
      </c>
      <c r="I32" s="83">
        <v>0.12</v>
      </c>
      <c r="J32" s="82">
        <f>ROUND(((SUM(BF113:BF137))*I32),  2)</f>
        <v>0</v>
      </c>
      <c r="L32" s="28"/>
    </row>
    <row r="33" spans="2:12" s="1" customFormat="1" ht="14.45" hidden="1" customHeight="1">
      <c r="B33" s="28"/>
      <c r="E33" s="23" t="s">
        <v>45</v>
      </c>
      <c r="F33" s="82">
        <f>ROUND((SUM(BG113:BG137)),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46</v>
      </c>
      <c r="F34" s="82">
        <f>ROUND((SUM(BH113:BH137)),  2)</f>
        <v>0</v>
      </c>
      <c r="I34" s="83">
        <v>0.12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47</v>
      </c>
      <c r="F35" s="82">
        <f>ROUND((SUM(BI113:BI137)),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48</v>
      </c>
      <c r="E37" s="53"/>
      <c r="F37" s="53"/>
      <c r="G37" s="86" t="s">
        <v>49</v>
      </c>
      <c r="H37" s="87" t="s">
        <v>50</v>
      </c>
      <c r="I37" s="53"/>
      <c r="J37" s="88">
        <f>SUM(J28:J35)</f>
        <v>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51</v>
      </c>
      <c r="E50" s="38"/>
      <c r="F50" s="38"/>
      <c r="G50" s="37" t="s">
        <v>52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53</v>
      </c>
      <c r="E61" s="30"/>
      <c r="F61" s="90" t="s">
        <v>54</v>
      </c>
      <c r="G61" s="39" t="s">
        <v>53</v>
      </c>
      <c r="H61" s="30"/>
      <c r="I61" s="30"/>
      <c r="J61" s="91" t="s">
        <v>54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55</v>
      </c>
      <c r="E65" s="38"/>
      <c r="F65" s="38"/>
      <c r="G65" s="37" t="s">
        <v>56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53</v>
      </c>
      <c r="E76" s="30"/>
      <c r="F76" s="90" t="s">
        <v>54</v>
      </c>
      <c r="G76" s="39" t="s">
        <v>53</v>
      </c>
      <c r="H76" s="30"/>
      <c r="I76" s="30"/>
      <c r="J76" s="91" t="s">
        <v>54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171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155" t="str">
        <f>E7</f>
        <v>Čištění kanalizace a jímek v obvodu OŘ PHA 2025 - 2027</v>
      </c>
      <c r="F85" s="182"/>
      <c r="G85" s="182"/>
      <c r="H85" s="182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3" t="s">
        <v>20</v>
      </c>
      <c r="F87" s="21" t="str">
        <f>F10</f>
        <v>obvod OŘ Praha</v>
      </c>
      <c r="I87" s="23" t="s">
        <v>22</v>
      </c>
      <c r="J87" s="48">
        <f>IF(J10="","",J10)</f>
        <v>45814</v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3" t="s">
        <v>24</v>
      </c>
      <c r="F89" s="21" t="str">
        <f>E13</f>
        <v>Správa železnic, státní organizace</v>
      </c>
      <c r="I89" s="23" t="s">
        <v>32</v>
      </c>
      <c r="J89" s="26" t="str">
        <f>E19</f>
        <v xml:space="preserve"> </v>
      </c>
      <c r="L89" s="28"/>
    </row>
    <row r="90" spans="2:47" s="1" customFormat="1" ht="15.2" customHeight="1">
      <c r="B90" s="28"/>
      <c r="C90" s="23" t="s">
        <v>30</v>
      </c>
      <c r="F90" s="21" t="str">
        <f>IF(E16="","",E16)</f>
        <v>Vyplň údaj</v>
      </c>
      <c r="I90" s="23" t="s">
        <v>35</v>
      </c>
      <c r="J90" s="26"/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2" t="s">
        <v>86</v>
      </c>
      <c r="D92" s="84"/>
      <c r="E92" s="84"/>
      <c r="F92" s="84"/>
      <c r="G92" s="84"/>
      <c r="H92" s="84"/>
      <c r="I92" s="84"/>
      <c r="J92" s="93" t="s">
        <v>87</v>
      </c>
      <c r="K92" s="84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4" t="s">
        <v>172</v>
      </c>
      <c r="J94" s="62">
        <f>J113</f>
        <v>0</v>
      </c>
      <c r="L94" s="28"/>
      <c r="AU94" s="13" t="s">
        <v>88</v>
      </c>
    </row>
    <row r="95" spans="2:47" s="8" customFormat="1" ht="24.95" customHeight="1">
      <c r="B95" s="95"/>
      <c r="D95" s="96" t="s">
        <v>89</v>
      </c>
      <c r="E95" s="97"/>
      <c r="F95" s="97"/>
      <c r="G95" s="97"/>
      <c r="H95" s="97"/>
      <c r="I95" s="97"/>
      <c r="J95" s="98">
        <f>J114</f>
        <v>0</v>
      </c>
      <c r="L95" s="95"/>
    </row>
    <row r="96" spans="2:47" s="1" customFormat="1" ht="21.75" customHeight="1">
      <c r="B96" s="28"/>
      <c r="L96" s="28"/>
    </row>
    <row r="97" spans="2:20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28"/>
    </row>
    <row r="101" spans="2:20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28"/>
    </row>
    <row r="102" spans="2:20" s="1" customFormat="1" ht="24.95" customHeight="1">
      <c r="B102" s="28"/>
      <c r="C102" s="17" t="s">
        <v>173</v>
      </c>
      <c r="L102" s="28"/>
    </row>
    <row r="103" spans="2:20" s="1" customFormat="1" ht="6.95" customHeight="1">
      <c r="B103" s="28"/>
      <c r="L103" s="28"/>
    </row>
    <row r="104" spans="2:20" s="1" customFormat="1" ht="12" customHeight="1">
      <c r="B104" s="28"/>
      <c r="C104" s="23" t="s">
        <v>16</v>
      </c>
      <c r="L104" s="28"/>
    </row>
    <row r="105" spans="2:20" s="1" customFormat="1" ht="16.5" customHeight="1">
      <c r="B105" s="28"/>
      <c r="E105" s="155" t="str">
        <f>E7</f>
        <v>Čištění kanalizace a jímek v obvodu OŘ PHA 2025 - 2027</v>
      </c>
      <c r="F105" s="182"/>
      <c r="G105" s="182"/>
      <c r="H105" s="182"/>
      <c r="L105" s="28"/>
    </row>
    <row r="106" spans="2:20" s="1" customFormat="1" ht="6.95" customHeight="1">
      <c r="B106" s="28"/>
      <c r="L106" s="28"/>
    </row>
    <row r="107" spans="2:20" s="1" customFormat="1" ht="12" customHeight="1">
      <c r="B107" s="28"/>
      <c r="C107" s="23" t="s">
        <v>20</v>
      </c>
      <c r="F107" s="21" t="str">
        <f>F10</f>
        <v>obvod OŘ Praha</v>
      </c>
      <c r="I107" s="23" t="s">
        <v>22</v>
      </c>
      <c r="J107" s="48">
        <f>IF(J10="","",J10)</f>
        <v>45814</v>
      </c>
      <c r="L107" s="28"/>
    </row>
    <row r="108" spans="2:20" s="1" customFormat="1" ht="6.95" customHeight="1">
      <c r="B108" s="28"/>
      <c r="L108" s="28"/>
    </row>
    <row r="109" spans="2:20" s="1" customFormat="1" ht="15.2" customHeight="1">
      <c r="B109" s="28"/>
      <c r="C109" s="23" t="s">
        <v>24</v>
      </c>
      <c r="F109" s="21" t="str">
        <f>E13</f>
        <v>Správa železnic, státní organizace</v>
      </c>
      <c r="I109" s="23" t="s">
        <v>32</v>
      </c>
      <c r="J109" s="26" t="str">
        <f>E19</f>
        <v xml:space="preserve"> </v>
      </c>
      <c r="L109" s="28"/>
    </row>
    <row r="110" spans="2:20" s="1" customFormat="1" ht="15.2" customHeight="1">
      <c r="B110" s="28"/>
      <c r="C110" s="23" t="s">
        <v>30</v>
      </c>
      <c r="F110" s="21" t="str">
        <f>IF(E16="","",E16)</f>
        <v>Vyplň údaj</v>
      </c>
      <c r="I110" s="23" t="s">
        <v>35</v>
      </c>
      <c r="J110" s="26"/>
      <c r="L110" s="28"/>
    </row>
    <row r="111" spans="2:20" s="1" customFormat="1" ht="10.35" customHeight="1">
      <c r="B111" s="28"/>
      <c r="L111" s="28"/>
    </row>
    <row r="112" spans="2:20" s="9" customFormat="1" ht="29.25" customHeight="1">
      <c r="B112" s="99"/>
      <c r="C112" s="100" t="s">
        <v>90</v>
      </c>
      <c r="D112" s="101" t="s">
        <v>63</v>
      </c>
      <c r="E112" s="101" t="s">
        <v>59</v>
      </c>
      <c r="F112" s="101" t="s">
        <v>60</v>
      </c>
      <c r="G112" s="101" t="s">
        <v>91</v>
      </c>
      <c r="H112" s="101" t="s">
        <v>92</v>
      </c>
      <c r="I112" s="101" t="s">
        <v>93</v>
      </c>
      <c r="J112" s="101" t="s">
        <v>87</v>
      </c>
      <c r="K112" s="102" t="s">
        <v>94</v>
      </c>
      <c r="L112" s="99"/>
      <c r="M112" s="55" t="s">
        <v>1</v>
      </c>
      <c r="N112" s="56" t="s">
        <v>42</v>
      </c>
      <c r="O112" s="56" t="s">
        <v>95</v>
      </c>
      <c r="P112" s="56" t="s">
        <v>96</v>
      </c>
      <c r="Q112" s="56" t="s">
        <v>97</v>
      </c>
      <c r="R112" s="56" t="s">
        <v>98</v>
      </c>
      <c r="S112" s="56" t="s">
        <v>99</v>
      </c>
      <c r="T112" s="57" t="s">
        <v>100</v>
      </c>
    </row>
    <row r="113" spans="2:65" s="1" customFormat="1" ht="22.9" customHeight="1">
      <c r="B113" s="28"/>
      <c r="C113" s="60" t="s">
        <v>174</v>
      </c>
      <c r="J113" s="103">
        <f>BK113</f>
        <v>0</v>
      </c>
      <c r="L113" s="28"/>
      <c r="M113" s="58"/>
      <c r="N113" s="49"/>
      <c r="O113" s="49"/>
      <c r="P113" s="104">
        <f>P114</f>
        <v>0</v>
      </c>
      <c r="Q113" s="49"/>
      <c r="R113" s="104">
        <f>R114</f>
        <v>0</v>
      </c>
      <c r="S113" s="49"/>
      <c r="T113" s="105">
        <f>T114</f>
        <v>0</v>
      </c>
      <c r="AT113" s="13" t="s">
        <v>77</v>
      </c>
      <c r="AU113" s="13" t="s">
        <v>88</v>
      </c>
      <c r="BK113" s="106">
        <f>BK114</f>
        <v>0</v>
      </c>
    </row>
    <row r="114" spans="2:65" s="10" customFormat="1" ht="25.9" customHeight="1">
      <c r="B114" s="107"/>
      <c r="D114" s="108" t="s">
        <v>77</v>
      </c>
      <c r="E114" s="109" t="s">
        <v>101</v>
      </c>
      <c r="F114" s="109" t="s">
        <v>102</v>
      </c>
      <c r="I114" s="110"/>
      <c r="J114" s="111">
        <f>BK114</f>
        <v>0</v>
      </c>
      <c r="L114" s="107"/>
      <c r="M114" s="112"/>
      <c r="P114" s="113">
        <f>SUM(P115:P137)</f>
        <v>0</v>
      </c>
      <c r="R114" s="113">
        <f>SUM(R115:R137)</f>
        <v>0</v>
      </c>
      <c r="T114" s="114">
        <f>SUM(T115:T137)</f>
        <v>0</v>
      </c>
      <c r="AR114" s="108" t="s">
        <v>83</v>
      </c>
      <c r="AT114" s="115" t="s">
        <v>77</v>
      </c>
      <c r="AU114" s="115" t="s">
        <v>78</v>
      </c>
      <c r="AY114" s="108" t="s">
        <v>103</v>
      </c>
      <c r="BK114" s="116">
        <f>SUM(BK115:BK137)</f>
        <v>0</v>
      </c>
    </row>
    <row r="115" spans="2:65" s="1" customFormat="1" ht="66.75" customHeight="1">
      <c r="B115" s="28"/>
      <c r="C115" s="117" t="s">
        <v>83</v>
      </c>
      <c r="D115" s="117" t="s">
        <v>104</v>
      </c>
      <c r="E115" s="118" t="s">
        <v>101</v>
      </c>
      <c r="F115" s="119" t="s">
        <v>105</v>
      </c>
      <c r="G115" s="120" t="s">
        <v>106</v>
      </c>
      <c r="H115" s="121">
        <v>80</v>
      </c>
      <c r="I115" s="122"/>
      <c r="J115" s="123">
        <f>ROUND(I115*H115,2)</f>
        <v>0</v>
      </c>
      <c r="K115" s="119" t="s">
        <v>175</v>
      </c>
      <c r="L115" s="28"/>
      <c r="M115" s="124" t="s">
        <v>1</v>
      </c>
      <c r="N115" s="125" t="s">
        <v>43</v>
      </c>
      <c r="P115" s="126">
        <f>O115*H115</f>
        <v>0</v>
      </c>
      <c r="Q115" s="126">
        <v>0</v>
      </c>
      <c r="R115" s="126">
        <f>Q115*H115</f>
        <v>0</v>
      </c>
      <c r="S115" s="126">
        <v>0</v>
      </c>
      <c r="T115" s="127">
        <f>S115*H115</f>
        <v>0</v>
      </c>
      <c r="AR115" s="128" t="s">
        <v>107</v>
      </c>
      <c r="AT115" s="128" t="s">
        <v>104</v>
      </c>
      <c r="AU115" s="128" t="s">
        <v>83</v>
      </c>
      <c r="AY115" s="13" t="s">
        <v>103</v>
      </c>
      <c r="BE115" s="129">
        <f>IF(N115="základní",J115,0)</f>
        <v>0</v>
      </c>
      <c r="BF115" s="129">
        <f>IF(N115="snížená",J115,0)</f>
        <v>0</v>
      </c>
      <c r="BG115" s="129">
        <f>IF(N115="zákl. přenesená",J115,0)</f>
        <v>0</v>
      </c>
      <c r="BH115" s="129">
        <f>IF(N115="sníž. přenesená",J115,0)</f>
        <v>0</v>
      </c>
      <c r="BI115" s="129">
        <f>IF(N115="nulová",J115,0)</f>
        <v>0</v>
      </c>
      <c r="BJ115" s="13" t="s">
        <v>83</v>
      </c>
      <c r="BK115" s="129">
        <f>ROUND(I115*H115,2)</f>
        <v>0</v>
      </c>
      <c r="BL115" s="13" t="s">
        <v>107</v>
      </c>
      <c r="BM115" s="128" t="s">
        <v>108</v>
      </c>
    </row>
    <row r="116" spans="2:65" s="11" customFormat="1">
      <c r="B116" s="130"/>
      <c r="D116" s="131" t="s">
        <v>109</v>
      </c>
      <c r="E116" s="132" t="s">
        <v>1</v>
      </c>
      <c r="F116" s="133" t="s">
        <v>110</v>
      </c>
      <c r="H116" s="134">
        <v>80</v>
      </c>
      <c r="I116" s="135"/>
      <c r="L116" s="130"/>
      <c r="M116" s="136"/>
      <c r="T116" s="137"/>
      <c r="AT116" s="132" t="s">
        <v>109</v>
      </c>
      <c r="AU116" s="132" t="s">
        <v>83</v>
      </c>
      <c r="AV116" s="11" t="s">
        <v>85</v>
      </c>
      <c r="AW116" s="11" t="s">
        <v>34</v>
      </c>
      <c r="AX116" s="11" t="s">
        <v>83</v>
      </c>
      <c r="AY116" s="132" t="s">
        <v>103</v>
      </c>
    </row>
    <row r="117" spans="2:65" s="1" customFormat="1" ht="66.75" customHeight="1">
      <c r="B117" s="28"/>
      <c r="C117" s="117" t="s">
        <v>85</v>
      </c>
      <c r="D117" s="117" t="s">
        <v>104</v>
      </c>
      <c r="E117" s="118" t="s">
        <v>111</v>
      </c>
      <c r="F117" s="119" t="s">
        <v>112</v>
      </c>
      <c r="G117" s="120" t="s">
        <v>113</v>
      </c>
      <c r="H117" s="121">
        <v>800</v>
      </c>
      <c r="I117" s="122"/>
      <c r="J117" s="123">
        <f>ROUND(I117*H117,2)</f>
        <v>0</v>
      </c>
      <c r="K117" s="119" t="s">
        <v>175</v>
      </c>
      <c r="L117" s="28"/>
      <c r="M117" s="124" t="s">
        <v>1</v>
      </c>
      <c r="N117" s="125" t="s">
        <v>43</v>
      </c>
      <c r="P117" s="126">
        <f>O117*H117</f>
        <v>0</v>
      </c>
      <c r="Q117" s="126">
        <v>0</v>
      </c>
      <c r="R117" s="126">
        <f>Q117*H117</f>
        <v>0</v>
      </c>
      <c r="S117" s="126">
        <v>0</v>
      </c>
      <c r="T117" s="127">
        <f>S117*H117</f>
        <v>0</v>
      </c>
      <c r="AR117" s="128" t="s">
        <v>107</v>
      </c>
      <c r="AT117" s="128" t="s">
        <v>104</v>
      </c>
      <c r="AU117" s="128" t="s">
        <v>83</v>
      </c>
      <c r="AY117" s="13" t="s">
        <v>103</v>
      </c>
      <c r="BE117" s="129">
        <f>IF(N117="základní",J117,0)</f>
        <v>0</v>
      </c>
      <c r="BF117" s="129">
        <f>IF(N117="snížená",J117,0)</f>
        <v>0</v>
      </c>
      <c r="BG117" s="129">
        <f>IF(N117="zákl. přenesená",J117,0)</f>
        <v>0</v>
      </c>
      <c r="BH117" s="129">
        <f>IF(N117="sníž. přenesená",J117,0)</f>
        <v>0</v>
      </c>
      <c r="BI117" s="129">
        <f>IF(N117="nulová",J117,0)</f>
        <v>0</v>
      </c>
      <c r="BJ117" s="13" t="s">
        <v>83</v>
      </c>
      <c r="BK117" s="129">
        <f>ROUND(I117*H117,2)</f>
        <v>0</v>
      </c>
      <c r="BL117" s="13" t="s">
        <v>107</v>
      </c>
      <c r="BM117" s="128" t="s">
        <v>114</v>
      </c>
    </row>
    <row r="118" spans="2:65" s="1" customFormat="1" ht="66.75" customHeight="1">
      <c r="B118" s="28"/>
      <c r="C118" s="117" t="s">
        <v>115</v>
      </c>
      <c r="D118" s="117" t="s">
        <v>104</v>
      </c>
      <c r="E118" s="118" t="s">
        <v>116</v>
      </c>
      <c r="F118" s="119" t="s">
        <v>117</v>
      </c>
      <c r="G118" s="120" t="s">
        <v>106</v>
      </c>
      <c r="H118" s="121">
        <v>30</v>
      </c>
      <c r="I118" s="122"/>
      <c r="J118" s="123">
        <f>ROUND(I118*H118,2)</f>
        <v>0</v>
      </c>
      <c r="K118" s="119" t="s">
        <v>175</v>
      </c>
      <c r="L118" s="28"/>
      <c r="M118" s="124" t="s">
        <v>1</v>
      </c>
      <c r="N118" s="125" t="s">
        <v>43</v>
      </c>
      <c r="P118" s="126">
        <f>O118*H118</f>
        <v>0</v>
      </c>
      <c r="Q118" s="126">
        <v>0</v>
      </c>
      <c r="R118" s="126">
        <f>Q118*H118</f>
        <v>0</v>
      </c>
      <c r="S118" s="126">
        <v>0</v>
      </c>
      <c r="T118" s="127">
        <f>S118*H118</f>
        <v>0</v>
      </c>
      <c r="AR118" s="128" t="s">
        <v>107</v>
      </c>
      <c r="AT118" s="128" t="s">
        <v>104</v>
      </c>
      <c r="AU118" s="128" t="s">
        <v>83</v>
      </c>
      <c r="AY118" s="13" t="s">
        <v>103</v>
      </c>
      <c r="BE118" s="129">
        <f>IF(N118="základní",J118,0)</f>
        <v>0</v>
      </c>
      <c r="BF118" s="129">
        <f>IF(N118="snížená",J118,0)</f>
        <v>0</v>
      </c>
      <c r="BG118" s="129">
        <f>IF(N118="zákl. přenesená",J118,0)</f>
        <v>0</v>
      </c>
      <c r="BH118" s="129">
        <f>IF(N118="sníž. přenesená",J118,0)</f>
        <v>0</v>
      </c>
      <c r="BI118" s="129">
        <f>IF(N118="nulová",J118,0)</f>
        <v>0</v>
      </c>
      <c r="BJ118" s="13" t="s">
        <v>83</v>
      </c>
      <c r="BK118" s="129">
        <f>ROUND(I118*H118,2)</f>
        <v>0</v>
      </c>
      <c r="BL118" s="13" t="s">
        <v>107</v>
      </c>
      <c r="BM118" s="128" t="s">
        <v>118</v>
      </c>
    </row>
    <row r="119" spans="2:65" s="11" customFormat="1">
      <c r="B119" s="130"/>
      <c r="D119" s="131" t="s">
        <v>109</v>
      </c>
      <c r="E119" s="132" t="s">
        <v>1</v>
      </c>
      <c r="F119" s="133" t="s">
        <v>119</v>
      </c>
      <c r="H119" s="134">
        <v>30</v>
      </c>
      <c r="I119" s="135"/>
      <c r="L119" s="130"/>
      <c r="M119" s="136"/>
      <c r="T119" s="137"/>
      <c r="AT119" s="132" t="s">
        <v>109</v>
      </c>
      <c r="AU119" s="132" t="s">
        <v>83</v>
      </c>
      <c r="AV119" s="11" t="s">
        <v>85</v>
      </c>
      <c r="AW119" s="11" t="s">
        <v>34</v>
      </c>
      <c r="AX119" s="11" t="s">
        <v>83</v>
      </c>
      <c r="AY119" s="132" t="s">
        <v>103</v>
      </c>
    </row>
    <row r="120" spans="2:65" s="1" customFormat="1" ht="76.349999999999994" customHeight="1">
      <c r="B120" s="28"/>
      <c r="C120" s="117" t="s">
        <v>107</v>
      </c>
      <c r="D120" s="117" t="s">
        <v>104</v>
      </c>
      <c r="E120" s="118" t="s">
        <v>120</v>
      </c>
      <c r="F120" s="119" t="s">
        <v>121</v>
      </c>
      <c r="G120" s="120" t="s">
        <v>113</v>
      </c>
      <c r="H120" s="121">
        <v>300</v>
      </c>
      <c r="I120" s="122"/>
      <c r="J120" s="123">
        <f>ROUND(I120*H120,2)</f>
        <v>0</v>
      </c>
      <c r="K120" s="119" t="s">
        <v>175</v>
      </c>
      <c r="L120" s="28"/>
      <c r="M120" s="124" t="s">
        <v>1</v>
      </c>
      <c r="N120" s="125" t="s">
        <v>43</v>
      </c>
      <c r="P120" s="126">
        <f>O120*H120</f>
        <v>0</v>
      </c>
      <c r="Q120" s="126">
        <v>0</v>
      </c>
      <c r="R120" s="126">
        <f>Q120*H120</f>
        <v>0</v>
      </c>
      <c r="S120" s="126">
        <v>0</v>
      </c>
      <c r="T120" s="127">
        <f>S120*H120</f>
        <v>0</v>
      </c>
      <c r="AR120" s="128" t="s">
        <v>107</v>
      </c>
      <c r="AT120" s="128" t="s">
        <v>104</v>
      </c>
      <c r="AU120" s="128" t="s">
        <v>83</v>
      </c>
      <c r="AY120" s="13" t="s">
        <v>103</v>
      </c>
      <c r="BE120" s="129">
        <f>IF(N120="základní",J120,0)</f>
        <v>0</v>
      </c>
      <c r="BF120" s="129">
        <f>IF(N120="snížená",J120,0)</f>
        <v>0</v>
      </c>
      <c r="BG120" s="129">
        <f>IF(N120="zákl. přenesená",J120,0)</f>
        <v>0</v>
      </c>
      <c r="BH120" s="129">
        <f>IF(N120="sníž. přenesená",J120,0)</f>
        <v>0</v>
      </c>
      <c r="BI120" s="129">
        <f>IF(N120="nulová",J120,0)</f>
        <v>0</v>
      </c>
      <c r="BJ120" s="13" t="s">
        <v>83</v>
      </c>
      <c r="BK120" s="129">
        <f>ROUND(I120*H120,2)</f>
        <v>0</v>
      </c>
      <c r="BL120" s="13" t="s">
        <v>107</v>
      </c>
      <c r="BM120" s="128" t="s">
        <v>122</v>
      </c>
    </row>
    <row r="121" spans="2:65" s="1" customFormat="1" ht="66.75" customHeight="1">
      <c r="B121" s="28"/>
      <c r="C121" s="117" t="s">
        <v>123</v>
      </c>
      <c r="D121" s="117" t="s">
        <v>104</v>
      </c>
      <c r="E121" s="118" t="s">
        <v>124</v>
      </c>
      <c r="F121" s="119" t="s">
        <v>125</v>
      </c>
      <c r="G121" s="120" t="s">
        <v>106</v>
      </c>
      <c r="H121" s="121">
        <v>20</v>
      </c>
      <c r="I121" s="122"/>
      <c r="J121" s="123">
        <f>ROUND(I121*H121,2)</f>
        <v>0</v>
      </c>
      <c r="K121" s="119" t="s">
        <v>175</v>
      </c>
      <c r="L121" s="28"/>
      <c r="M121" s="124" t="s">
        <v>1</v>
      </c>
      <c r="N121" s="125" t="s">
        <v>43</v>
      </c>
      <c r="P121" s="126">
        <f>O121*H121</f>
        <v>0</v>
      </c>
      <c r="Q121" s="126">
        <v>0</v>
      </c>
      <c r="R121" s="126">
        <f>Q121*H121</f>
        <v>0</v>
      </c>
      <c r="S121" s="126">
        <v>0</v>
      </c>
      <c r="T121" s="127">
        <f>S121*H121</f>
        <v>0</v>
      </c>
      <c r="AR121" s="128" t="s">
        <v>107</v>
      </c>
      <c r="AT121" s="128" t="s">
        <v>104</v>
      </c>
      <c r="AU121" s="128" t="s">
        <v>83</v>
      </c>
      <c r="AY121" s="13" t="s">
        <v>103</v>
      </c>
      <c r="BE121" s="129">
        <f>IF(N121="základní",J121,0)</f>
        <v>0</v>
      </c>
      <c r="BF121" s="129">
        <f>IF(N121="snížená",J121,0)</f>
        <v>0</v>
      </c>
      <c r="BG121" s="129">
        <f>IF(N121="zákl. přenesená",J121,0)</f>
        <v>0</v>
      </c>
      <c r="BH121" s="129">
        <f>IF(N121="sníž. přenesená",J121,0)</f>
        <v>0</v>
      </c>
      <c r="BI121" s="129">
        <f>IF(N121="nulová",J121,0)</f>
        <v>0</v>
      </c>
      <c r="BJ121" s="13" t="s">
        <v>83</v>
      </c>
      <c r="BK121" s="129">
        <f>ROUND(I121*H121,2)</f>
        <v>0</v>
      </c>
      <c r="BL121" s="13" t="s">
        <v>107</v>
      </c>
      <c r="BM121" s="128" t="s">
        <v>126</v>
      </c>
    </row>
    <row r="122" spans="2:65" s="11" customFormat="1">
      <c r="B122" s="130"/>
      <c r="D122" s="131" t="s">
        <v>109</v>
      </c>
      <c r="E122" s="132" t="s">
        <v>1</v>
      </c>
      <c r="F122" s="133" t="s">
        <v>127</v>
      </c>
      <c r="H122" s="134">
        <v>20</v>
      </c>
      <c r="I122" s="135"/>
      <c r="L122" s="130"/>
      <c r="M122" s="136"/>
      <c r="T122" s="137"/>
      <c r="AT122" s="132" t="s">
        <v>109</v>
      </c>
      <c r="AU122" s="132" t="s">
        <v>83</v>
      </c>
      <c r="AV122" s="11" t="s">
        <v>85</v>
      </c>
      <c r="AW122" s="11" t="s">
        <v>34</v>
      </c>
      <c r="AX122" s="11" t="s">
        <v>83</v>
      </c>
      <c r="AY122" s="132" t="s">
        <v>103</v>
      </c>
    </row>
    <row r="123" spans="2:65" s="1" customFormat="1" ht="76.349999999999994" customHeight="1">
      <c r="B123" s="28"/>
      <c r="C123" s="117" t="s">
        <v>128</v>
      </c>
      <c r="D123" s="117" t="s">
        <v>104</v>
      </c>
      <c r="E123" s="118" t="s">
        <v>129</v>
      </c>
      <c r="F123" s="119" t="s">
        <v>130</v>
      </c>
      <c r="G123" s="120" t="s">
        <v>113</v>
      </c>
      <c r="H123" s="121">
        <v>200</v>
      </c>
      <c r="I123" s="122"/>
      <c r="J123" s="123">
        <f>ROUND(I123*H123,2)</f>
        <v>0</v>
      </c>
      <c r="K123" s="119" t="s">
        <v>175</v>
      </c>
      <c r="L123" s="28"/>
      <c r="M123" s="124" t="s">
        <v>1</v>
      </c>
      <c r="N123" s="125" t="s">
        <v>43</v>
      </c>
      <c r="P123" s="126">
        <f>O123*H123</f>
        <v>0</v>
      </c>
      <c r="Q123" s="126">
        <v>0</v>
      </c>
      <c r="R123" s="126">
        <f>Q123*H123</f>
        <v>0</v>
      </c>
      <c r="S123" s="126">
        <v>0</v>
      </c>
      <c r="T123" s="127">
        <f>S123*H123</f>
        <v>0</v>
      </c>
      <c r="AR123" s="128" t="s">
        <v>107</v>
      </c>
      <c r="AT123" s="128" t="s">
        <v>104</v>
      </c>
      <c r="AU123" s="128" t="s">
        <v>83</v>
      </c>
      <c r="AY123" s="13" t="s">
        <v>103</v>
      </c>
      <c r="BE123" s="129">
        <f>IF(N123="základní",J123,0)</f>
        <v>0</v>
      </c>
      <c r="BF123" s="129">
        <f>IF(N123="snížená",J123,0)</f>
        <v>0</v>
      </c>
      <c r="BG123" s="129">
        <f>IF(N123="zákl. přenesená",J123,0)</f>
        <v>0</v>
      </c>
      <c r="BH123" s="129">
        <f>IF(N123="sníž. přenesená",J123,0)</f>
        <v>0</v>
      </c>
      <c r="BI123" s="129">
        <f>IF(N123="nulová",J123,0)</f>
        <v>0</v>
      </c>
      <c r="BJ123" s="13" t="s">
        <v>83</v>
      </c>
      <c r="BK123" s="129">
        <f>ROUND(I123*H123,2)</f>
        <v>0</v>
      </c>
      <c r="BL123" s="13" t="s">
        <v>107</v>
      </c>
      <c r="BM123" s="128" t="s">
        <v>131</v>
      </c>
    </row>
    <row r="124" spans="2:65" s="1" customFormat="1" ht="66.75" customHeight="1">
      <c r="B124" s="28"/>
      <c r="C124" s="117" t="s">
        <v>132</v>
      </c>
      <c r="D124" s="117" t="s">
        <v>104</v>
      </c>
      <c r="E124" s="118" t="s">
        <v>133</v>
      </c>
      <c r="F124" s="119" t="s">
        <v>134</v>
      </c>
      <c r="G124" s="120" t="s">
        <v>106</v>
      </c>
      <c r="H124" s="121">
        <v>30</v>
      </c>
      <c r="I124" s="122"/>
      <c r="J124" s="123">
        <f>ROUND(I124*H124,2)</f>
        <v>0</v>
      </c>
      <c r="K124" s="119" t="s">
        <v>175</v>
      </c>
      <c r="L124" s="28"/>
      <c r="M124" s="124" t="s">
        <v>1</v>
      </c>
      <c r="N124" s="125" t="s">
        <v>43</v>
      </c>
      <c r="P124" s="126">
        <f>O124*H124</f>
        <v>0</v>
      </c>
      <c r="Q124" s="126">
        <v>0</v>
      </c>
      <c r="R124" s="126">
        <f>Q124*H124</f>
        <v>0</v>
      </c>
      <c r="S124" s="126">
        <v>0</v>
      </c>
      <c r="T124" s="127">
        <f>S124*H124</f>
        <v>0</v>
      </c>
      <c r="AR124" s="128" t="s">
        <v>107</v>
      </c>
      <c r="AT124" s="128" t="s">
        <v>104</v>
      </c>
      <c r="AU124" s="128" t="s">
        <v>83</v>
      </c>
      <c r="AY124" s="13" t="s">
        <v>103</v>
      </c>
      <c r="BE124" s="129">
        <f>IF(N124="základní",J124,0)</f>
        <v>0</v>
      </c>
      <c r="BF124" s="129">
        <f>IF(N124="snížená",J124,0)</f>
        <v>0</v>
      </c>
      <c r="BG124" s="129">
        <f>IF(N124="zákl. přenesená",J124,0)</f>
        <v>0</v>
      </c>
      <c r="BH124" s="129">
        <f>IF(N124="sníž. přenesená",J124,0)</f>
        <v>0</v>
      </c>
      <c r="BI124" s="129">
        <f>IF(N124="nulová",J124,0)</f>
        <v>0</v>
      </c>
      <c r="BJ124" s="13" t="s">
        <v>83</v>
      </c>
      <c r="BK124" s="129">
        <f>ROUND(I124*H124,2)</f>
        <v>0</v>
      </c>
      <c r="BL124" s="13" t="s">
        <v>107</v>
      </c>
      <c r="BM124" s="128" t="s">
        <v>135</v>
      </c>
    </row>
    <row r="125" spans="2:65" s="11" customFormat="1">
      <c r="B125" s="130"/>
      <c r="D125" s="131" t="s">
        <v>109</v>
      </c>
      <c r="E125" s="132" t="s">
        <v>1</v>
      </c>
      <c r="F125" s="133" t="s">
        <v>119</v>
      </c>
      <c r="H125" s="134">
        <v>30</v>
      </c>
      <c r="I125" s="135"/>
      <c r="L125" s="130"/>
      <c r="M125" s="136"/>
      <c r="T125" s="137"/>
      <c r="AT125" s="132" t="s">
        <v>109</v>
      </c>
      <c r="AU125" s="132" t="s">
        <v>83</v>
      </c>
      <c r="AV125" s="11" t="s">
        <v>85</v>
      </c>
      <c r="AW125" s="11" t="s">
        <v>34</v>
      </c>
      <c r="AX125" s="11" t="s">
        <v>83</v>
      </c>
      <c r="AY125" s="132" t="s">
        <v>103</v>
      </c>
    </row>
    <row r="126" spans="2:65" s="1" customFormat="1" ht="66.75" customHeight="1">
      <c r="B126" s="28"/>
      <c r="C126" s="117" t="s">
        <v>136</v>
      </c>
      <c r="D126" s="117" t="s">
        <v>104</v>
      </c>
      <c r="E126" s="118" t="s">
        <v>137</v>
      </c>
      <c r="F126" s="119" t="s">
        <v>138</v>
      </c>
      <c r="G126" s="120" t="s">
        <v>139</v>
      </c>
      <c r="H126" s="121">
        <v>15</v>
      </c>
      <c r="I126" s="122"/>
      <c r="J126" s="123">
        <f>ROUND(I126*H126,2)</f>
        <v>0</v>
      </c>
      <c r="K126" s="119" t="s">
        <v>175</v>
      </c>
      <c r="L126" s="28"/>
      <c r="M126" s="124" t="s">
        <v>1</v>
      </c>
      <c r="N126" s="125" t="s">
        <v>43</v>
      </c>
      <c r="P126" s="126">
        <f>O126*H126</f>
        <v>0</v>
      </c>
      <c r="Q126" s="126">
        <v>0</v>
      </c>
      <c r="R126" s="126">
        <f>Q126*H126</f>
        <v>0</v>
      </c>
      <c r="S126" s="126">
        <v>0</v>
      </c>
      <c r="T126" s="127">
        <f>S126*H126</f>
        <v>0</v>
      </c>
      <c r="AR126" s="128" t="s">
        <v>107</v>
      </c>
      <c r="AT126" s="128" t="s">
        <v>104</v>
      </c>
      <c r="AU126" s="128" t="s">
        <v>83</v>
      </c>
      <c r="AY126" s="13" t="s">
        <v>103</v>
      </c>
      <c r="BE126" s="129">
        <f>IF(N126="základní",J126,0)</f>
        <v>0</v>
      </c>
      <c r="BF126" s="129">
        <f>IF(N126="snížená",J126,0)</f>
        <v>0</v>
      </c>
      <c r="BG126" s="129">
        <f>IF(N126="zákl. přenesená",J126,0)</f>
        <v>0</v>
      </c>
      <c r="BH126" s="129">
        <f>IF(N126="sníž. přenesená",J126,0)</f>
        <v>0</v>
      </c>
      <c r="BI126" s="129">
        <f>IF(N126="nulová",J126,0)</f>
        <v>0</v>
      </c>
      <c r="BJ126" s="13" t="s">
        <v>83</v>
      </c>
      <c r="BK126" s="129">
        <f>ROUND(I126*H126,2)</f>
        <v>0</v>
      </c>
      <c r="BL126" s="13" t="s">
        <v>107</v>
      </c>
      <c r="BM126" s="128" t="s">
        <v>140</v>
      </c>
    </row>
    <row r="127" spans="2:65" s="1" customFormat="1" ht="66.75" customHeight="1">
      <c r="B127" s="28"/>
      <c r="C127" s="117" t="s">
        <v>141</v>
      </c>
      <c r="D127" s="117" t="s">
        <v>104</v>
      </c>
      <c r="E127" s="118" t="s">
        <v>142</v>
      </c>
      <c r="F127" s="119" t="s">
        <v>143</v>
      </c>
      <c r="G127" s="120" t="s">
        <v>106</v>
      </c>
      <c r="H127" s="121">
        <v>40</v>
      </c>
      <c r="I127" s="122"/>
      <c r="J127" s="123">
        <f>ROUND(I127*H127,2)</f>
        <v>0</v>
      </c>
      <c r="K127" s="119" t="s">
        <v>175</v>
      </c>
      <c r="L127" s="28"/>
      <c r="M127" s="124" t="s">
        <v>1</v>
      </c>
      <c r="N127" s="125" t="s">
        <v>43</v>
      </c>
      <c r="P127" s="126">
        <f>O127*H127</f>
        <v>0</v>
      </c>
      <c r="Q127" s="126">
        <v>0</v>
      </c>
      <c r="R127" s="126">
        <f>Q127*H127</f>
        <v>0</v>
      </c>
      <c r="S127" s="126">
        <v>0</v>
      </c>
      <c r="T127" s="127">
        <f>S127*H127</f>
        <v>0</v>
      </c>
      <c r="AR127" s="128" t="s">
        <v>107</v>
      </c>
      <c r="AT127" s="128" t="s">
        <v>104</v>
      </c>
      <c r="AU127" s="128" t="s">
        <v>83</v>
      </c>
      <c r="AY127" s="13" t="s">
        <v>103</v>
      </c>
      <c r="BE127" s="129">
        <f>IF(N127="základní",J127,0)</f>
        <v>0</v>
      </c>
      <c r="BF127" s="129">
        <f>IF(N127="snížená",J127,0)</f>
        <v>0</v>
      </c>
      <c r="BG127" s="129">
        <f>IF(N127="zákl. přenesená",J127,0)</f>
        <v>0</v>
      </c>
      <c r="BH127" s="129">
        <f>IF(N127="sníž. přenesená",J127,0)</f>
        <v>0</v>
      </c>
      <c r="BI127" s="129">
        <f>IF(N127="nulová",J127,0)</f>
        <v>0</v>
      </c>
      <c r="BJ127" s="13" t="s">
        <v>83</v>
      </c>
      <c r="BK127" s="129">
        <f>ROUND(I127*H127,2)</f>
        <v>0</v>
      </c>
      <c r="BL127" s="13" t="s">
        <v>107</v>
      </c>
      <c r="BM127" s="128" t="s">
        <v>144</v>
      </c>
    </row>
    <row r="128" spans="2:65" s="11" customFormat="1">
      <c r="B128" s="130"/>
      <c r="D128" s="131" t="s">
        <v>109</v>
      </c>
      <c r="E128" s="132" t="s">
        <v>1</v>
      </c>
      <c r="F128" s="133" t="s">
        <v>145</v>
      </c>
      <c r="H128" s="134">
        <v>40</v>
      </c>
      <c r="I128" s="135"/>
      <c r="L128" s="130"/>
      <c r="M128" s="136"/>
      <c r="T128" s="137"/>
      <c r="AT128" s="132" t="s">
        <v>109</v>
      </c>
      <c r="AU128" s="132" t="s">
        <v>83</v>
      </c>
      <c r="AV128" s="11" t="s">
        <v>85</v>
      </c>
      <c r="AW128" s="11" t="s">
        <v>34</v>
      </c>
      <c r="AX128" s="11" t="s">
        <v>83</v>
      </c>
      <c r="AY128" s="132" t="s">
        <v>103</v>
      </c>
    </row>
    <row r="129" spans="2:65" s="1" customFormat="1" ht="66.75" customHeight="1">
      <c r="B129" s="28"/>
      <c r="C129" s="117" t="s">
        <v>146</v>
      </c>
      <c r="D129" s="117" t="s">
        <v>104</v>
      </c>
      <c r="E129" s="118" t="s">
        <v>146</v>
      </c>
      <c r="F129" s="119" t="s">
        <v>147</v>
      </c>
      <c r="G129" s="120" t="s">
        <v>139</v>
      </c>
      <c r="H129" s="121">
        <v>20</v>
      </c>
      <c r="I129" s="122"/>
      <c r="J129" s="123">
        <f>ROUND(I129*H129,2)</f>
        <v>0</v>
      </c>
      <c r="K129" s="119" t="s">
        <v>175</v>
      </c>
      <c r="L129" s="28"/>
      <c r="M129" s="124" t="s">
        <v>1</v>
      </c>
      <c r="N129" s="125" t="s">
        <v>43</v>
      </c>
      <c r="P129" s="126">
        <f>O129*H129</f>
        <v>0</v>
      </c>
      <c r="Q129" s="126">
        <v>0</v>
      </c>
      <c r="R129" s="126">
        <f>Q129*H129</f>
        <v>0</v>
      </c>
      <c r="S129" s="126">
        <v>0</v>
      </c>
      <c r="T129" s="127">
        <f>S129*H129</f>
        <v>0</v>
      </c>
      <c r="AR129" s="128" t="s">
        <v>107</v>
      </c>
      <c r="AT129" s="128" t="s">
        <v>104</v>
      </c>
      <c r="AU129" s="128" t="s">
        <v>83</v>
      </c>
      <c r="AY129" s="13" t="s">
        <v>103</v>
      </c>
      <c r="BE129" s="129">
        <f>IF(N129="základní",J129,0)</f>
        <v>0</v>
      </c>
      <c r="BF129" s="129">
        <f>IF(N129="snížená",J129,0)</f>
        <v>0</v>
      </c>
      <c r="BG129" s="129">
        <f>IF(N129="zákl. přenesená",J129,0)</f>
        <v>0</v>
      </c>
      <c r="BH129" s="129">
        <f>IF(N129="sníž. přenesená",J129,0)</f>
        <v>0</v>
      </c>
      <c r="BI129" s="129">
        <f>IF(N129="nulová",J129,0)</f>
        <v>0</v>
      </c>
      <c r="BJ129" s="13" t="s">
        <v>83</v>
      </c>
      <c r="BK129" s="129">
        <f>ROUND(I129*H129,2)</f>
        <v>0</v>
      </c>
      <c r="BL129" s="13" t="s">
        <v>107</v>
      </c>
      <c r="BM129" s="128" t="s">
        <v>148</v>
      </c>
    </row>
    <row r="130" spans="2:65" s="1" customFormat="1" ht="24.2" customHeight="1">
      <c r="B130" s="28"/>
      <c r="C130" s="117" t="s">
        <v>149</v>
      </c>
      <c r="D130" s="117" t="s">
        <v>104</v>
      </c>
      <c r="E130" s="118" t="s">
        <v>150</v>
      </c>
      <c r="F130" s="119" t="s">
        <v>151</v>
      </c>
      <c r="G130" s="120" t="s">
        <v>152</v>
      </c>
      <c r="H130" s="121">
        <v>30</v>
      </c>
      <c r="I130" s="122"/>
      <c r="J130" s="123">
        <f>ROUND(I130*H130,2)</f>
        <v>0</v>
      </c>
      <c r="K130" s="119" t="s">
        <v>175</v>
      </c>
      <c r="L130" s="28"/>
      <c r="M130" s="124" t="s">
        <v>1</v>
      </c>
      <c r="N130" s="125" t="s">
        <v>43</v>
      </c>
      <c r="P130" s="126">
        <f>O130*H130</f>
        <v>0</v>
      </c>
      <c r="Q130" s="126">
        <v>0</v>
      </c>
      <c r="R130" s="126">
        <f>Q130*H130</f>
        <v>0</v>
      </c>
      <c r="S130" s="126">
        <v>0</v>
      </c>
      <c r="T130" s="127">
        <f>S130*H130</f>
        <v>0</v>
      </c>
      <c r="AR130" s="128" t="s">
        <v>107</v>
      </c>
      <c r="AT130" s="128" t="s">
        <v>104</v>
      </c>
      <c r="AU130" s="128" t="s">
        <v>83</v>
      </c>
      <c r="AY130" s="13" t="s">
        <v>103</v>
      </c>
      <c r="BE130" s="129">
        <f>IF(N130="základní",J130,0)</f>
        <v>0</v>
      </c>
      <c r="BF130" s="129">
        <f>IF(N130="snížená",J130,0)</f>
        <v>0</v>
      </c>
      <c r="BG130" s="129">
        <f>IF(N130="zákl. přenesená",J130,0)</f>
        <v>0</v>
      </c>
      <c r="BH130" s="129">
        <f>IF(N130="sníž. přenesená",J130,0)</f>
        <v>0</v>
      </c>
      <c r="BI130" s="129">
        <f>IF(N130="nulová",J130,0)</f>
        <v>0</v>
      </c>
      <c r="BJ130" s="13" t="s">
        <v>83</v>
      </c>
      <c r="BK130" s="129">
        <f>ROUND(I130*H130,2)</f>
        <v>0</v>
      </c>
      <c r="BL130" s="13" t="s">
        <v>107</v>
      </c>
      <c r="BM130" s="128" t="s">
        <v>153</v>
      </c>
    </row>
    <row r="131" spans="2:65" s="1" customFormat="1" ht="37.9" customHeight="1">
      <c r="B131" s="28"/>
      <c r="C131" s="117" t="s">
        <v>8</v>
      </c>
      <c r="D131" s="117" t="s">
        <v>104</v>
      </c>
      <c r="E131" s="118" t="s">
        <v>154</v>
      </c>
      <c r="F131" s="119" t="s">
        <v>155</v>
      </c>
      <c r="G131" s="120" t="s">
        <v>152</v>
      </c>
      <c r="H131" s="121">
        <v>192</v>
      </c>
      <c r="I131" s="122"/>
      <c r="J131" s="123">
        <f>ROUND(I131*H131,2)</f>
        <v>0</v>
      </c>
      <c r="K131" s="119" t="s">
        <v>175</v>
      </c>
      <c r="L131" s="28"/>
      <c r="M131" s="124" t="s">
        <v>1</v>
      </c>
      <c r="N131" s="125" t="s">
        <v>43</v>
      </c>
      <c r="P131" s="126">
        <f>O131*H131</f>
        <v>0</v>
      </c>
      <c r="Q131" s="126">
        <v>0</v>
      </c>
      <c r="R131" s="126">
        <f>Q131*H131</f>
        <v>0</v>
      </c>
      <c r="S131" s="126">
        <v>0</v>
      </c>
      <c r="T131" s="127">
        <f>S131*H131</f>
        <v>0</v>
      </c>
      <c r="AR131" s="128" t="s">
        <v>107</v>
      </c>
      <c r="AT131" s="128" t="s">
        <v>104</v>
      </c>
      <c r="AU131" s="128" t="s">
        <v>83</v>
      </c>
      <c r="AY131" s="13" t="s">
        <v>103</v>
      </c>
      <c r="BE131" s="129">
        <f>IF(N131="základní",J131,0)</f>
        <v>0</v>
      </c>
      <c r="BF131" s="129">
        <f>IF(N131="snížená",J131,0)</f>
        <v>0</v>
      </c>
      <c r="BG131" s="129">
        <f>IF(N131="zákl. přenesená",J131,0)</f>
        <v>0</v>
      </c>
      <c r="BH131" s="129">
        <f>IF(N131="sníž. přenesená",J131,0)</f>
        <v>0</v>
      </c>
      <c r="BI131" s="129">
        <f>IF(N131="nulová",J131,0)</f>
        <v>0</v>
      </c>
      <c r="BJ131" s="13" t="s">
        <v>83</v>
      </c>
      <c r="BK131" s="129">
        <f>ROUND(I131*H131,2)</f>
        <v>0</v>
      </c>
      <c r="BL131" s="13" t="s">
        <v>107</v>
      </c>
      <c r="BM131" s="128" t="s">
        <v>156</v>
      </c>
    </row>
    <row r="132" spans="2:65" s="1" customFormat="1" ht="87.75">
      <c r="B132" s="28"/>
      <c r="D132" s="131" t="s">
        <v>157</v>
      </c>
      <c r="F132" s="138" t="s">
        <v>158</v>
      </c>
      <c r="I132" s="139"/>
      <c r="L132" s="28"/>
      <c r="M132" s="140"/>
      <c r="T132" s="52"/>
      <c r="AT132" s="13" t="s">
        <v>157</v>
      </c>
      <c r="AU132" s="13" t="s">
        <v>83</v>
      </c>
    </row>
    <row r="133" spans="2:65" s="11" customFormat="1">
      <c r="B133" s="130"/>
      <c r="D133" s="131" t="s">
        <v>109</v>
      </c>
      <c r="E133" s="132" t="s">
        <v>1</v>
      </c>
      <c r="F133" s="133" t="s">
        <v>159</v>
      </c>
      <c r="H133" s="134">
        <v>192</v>
      </c>
      <c r="I133" s="135"/>
      <c r="L133" s="130"/>
      <c r="M133" s="136"/>
      <c r="T133" s="137"/>
      <c r="AT133" s="132" t="s">
        <v>109</v>
      </c>
      <c r="AU133" s="132" t="s">
        <v>83</v>
      </c>
      <c r="AV133" s="11" t="s">
        <v>85</v>
      </c>
      <c r="AW133" s="11" t="s">
        <v>34</v>
      </c>
      <c r="AX133" s="11" t="s">
        <v>83</v>
      </c>
      <c r="AY133" s="132" t="s">
        <v>103</v>
      </c>
    </row>
    <row r="134" spans="2:65" s="1" customFormat="1" ht="37.9" customHeight="1">
      <c r="B134" s="28"/>
      <c r="C134" s="117" t="s">
        <v>160</v>
      </c>
      <c r="D134" s="117" t="s">
        <v>104</v>
      </c>
      <c r="E134" s="118" t="s">
        <v>161</v>
      </c>
      <c r="F134" s="119" t="s">
        <v>162</v>
      </c>
      <c r="G134" s="120" t="s">
        <v>163</v>
      </c>
      <c r="H134" s="121">
        <v>20</v>
      </c>
      <c r="I134" s="122"/>
      <c r="J134" s="123">
        <f>ROUND(I134*H134,2)</f>
        <v>0</v>
      </c>
      <c r="K134" s="119" t="s">
        <v>175</v>
      </c>
      <c r="L134" s="28"/>
      <c r="M134" s="124" t="s">
        <v>1</v>
      </c>
      <c r="N134" s="125" t="s">
        <v>43</v>
      </c>
      <c r="P134" s="126">
        <f>O134*H134</f>
        <v>0</v>
      </c>
      <c r="Q134" s="126">
        <v>0</v>
      </c>
      <c r="R134" s="126">
        <f>Q134*H134</f>
        <v>0</v>
      </c>
      <c r="S134" s="126">
        <v>0</v>
      </c>
      <c r="T134" s="127">
        <f>S134*H134</f>
        <v>0</v>
      </c>
      <c r="AR134" s="128" t="s">
        <v>107</v>
      </c>
      <c r="AT134" s="128" t="s">
        <v>104</v>
      </c>
      <c r="AU134" s="128" t="s">
        <v>83</v>
      </c>
      <c r="AY134" s="13" t="s">
        <v>103</v>
      </c>
      <c r="BE134" s="129">
        <f>IF(N134="základní",J134,0)</f>
        <v>0</v>
      </c>
      <c r="BF134" s="129">
        <f>IF(N134="snížená",J134,0)</f>
        <v>0</v>
      </c>
      <c r="BG134" s="129">
        <f>IF(N134="zákl. přenesená",J134,0)</f>
        <v>0</v>
      </c>
      <c r="BH134" s="129">
        <f>IF(N134="sníž. přenesená",J134,0)</f>
        <v>0</v>
      </c>
      <c r="BI134" s="129">
        <f>IF(N134="nulová",J134,0)</f>
        <v>0</v>
      </c>
      <c r="BJ134" s="13" t="s">
        <v>83</v>
      </c>
      <c r="BK134" s="129">
        <f>ROUND(I134*H134,2)</f>
        <v>0</v>
      </c>
      <c r="BL134" s="13" t="s">
        <v>107</v>
      </c>
      <c r="BM134" s="128" t="s">
        <v>164</v>
      </c>
    </row>
    <row r="135" spans="2:65" s="1" customFormat="1" ht="29.25">
      <c r="B135" s="28"/>
      <c r="D135" s="131" t="s">
        <v>157</v>
      </c>
      <c r="F135" s="138" t="s">
        <v>165</v>
      </c>
      <c r="I135" s="139"/>
      <c r="L135" s="28"/>
      <c r="M135" s="140"/>
      <c r="T135" s="52"/>
      <c r="AT135" s="13" t="s">
        <v>157</v>
      </c>
      <c r="AU135" s="13" t="s">
        <v>83</v>
      </c>
    </row>
    <row r="136" spans="2:65" s="1" customFormat="1" ht="37.9" customHeight="1">
      <c r="B136" s="28"/>
      <c r="C136" s="117" t="s">
        <v>166</v>
      </c>
      <c r="D136" s="117" t="s">
        <v>104</v>
      </c>
      <c r="E136" s="118" t="s">
        <v>167</v>
      </c>
      <c r="F136" s="119" t="s">
        <v>168</v>
      </c>
      <c r="G136" s="120" t="s">
        <v>163</v>
      </c>
      <c r="H136" s="121">
        <v>10</v>
      </c>
      <c r="I136" s="122"/>
      <c r="J136" s="123">
        <f>ROUND(I136*H136,2)</f>
        <v>0</v>
      </c>
      <c r="K136" s="119" t="s">
        <v>175</v>
      </c>
      <c r="L136" s="28"/>
      <c r="M136" s="124" t="s">
        <v>1</v>
      </c>
      <c r="N136" s="125" t="s">
        <v>43</v>
      </c>
      <c r="P136" s="126">
        <f>O136*H136</f>
        <v>0</v>
      </c>
      <c r="Q136" s="126">
        <v>0</v>
      </c>
      <c r="R136" s="126">
        <f>Q136*H136</f>
        <v>0</v>
      </c>
      <c r="S136" s="126">
        <v>0</v>
      </c>
      <c r="T136" s="127">
        <f>S136*H136</f>
        <v>0</v>
      </c>
      <c r="AR136" s="128" t="s">
        <v>107</v>
      </c>
      <c r="AT136" s="128" t="s">
        <v>104</v>
      </c>
      <c r="AU136" s="128" t="s">
        <v>83</v>
      </c>
      <c r="AY136" s="13" t="s">
        <v>103</v>
      </c>
      <c r="BE136" s="129">
        <f>IF(N136="základní",J136,0)</f>
        <v>0</v>
      </c>
      <c r="BF136" s="129">
        <f>IF(N136="snížená",J136,0)</f>
        <v>0</v>
      </c>
      <c r="BG136" s="129">
        <f>IF(N136="zákl. přenesená",J136,0)</f>
        <v>0</v>
      </c>
      <c r="BH136" s="129">
        <f>IF(N136="sníž. přenesená",J136,0)</f>
        <v>0</v>
      </c>
      <c r="BI136" s="129">
        <f>IF(N136="nulová",J136,0)</f>
        <v>0</v>
      </c>
      <c r="BJ136" s="13" t="s">
        <v>83</v>
      </c>
      <c r="BK136" s="129">
        <f>ROUND(I136*H136,2)</f>
        <v>0</v>
      </c>
      <c r="BL136" s="13" t="s">
        <v>107</v>
      </c>
      <c r="BM136" s="128" t="s">
        <v>169</v>
      </c>
    </row>
    <row r="137" spans="2:65" s="1" customFormat="1" ht="29.25">
      <c r="B137" s="28"/>
      <c r="D137" s="131" t="s">
        <v>157</v>
      </c>
      <c r="F137" s="138" t="s">
        <v>165</v>
      </c>
      <c r="I137" s="139"/>
      <c r="L137" s="28"/>
      <c r="M137" s="141"/>
      <c r="N137" s="142"/>
      <c r="O137" s="142"/>
      <c r="P137" s="142"/>
      <c r="Q137" s="142"/>
      <c r="R137" s="142"/>
      <c r="S137" s="142"/>
      <c r="T137" s="143"/>
      <c r="AT137" s="13" t="s">
        <v>157</v>
      </c>
      <c r="AU137" s="13" t="s">
        <v>83</v>
      </c>
    </row>
    <row r="138" spans="2:65" s="1" customFormat="1" ht="6.95" customHeight="1">
      <c r="B138" s="40"/>
      <c r="C138" s="41"/>
      <c r="D138" s="41"/>
      <c r="E138" s="41"/>
      <c r="F138" s="41"/>
      <c r="G138" s="41"/>
      <c r="H138" s="41"/>
      <c r="I138" s="41"/>
      <c r="J138" s="41"/>
      <c r="K138" s="41"/>
      <c r="L138" s="28"/>
    </row>
  </sheetData>
  <sheetProtection algorithmName="SHA-512" hashValue="y9R0hfdOP7H1DLR/G68kKfogaTkMCFq1IN0LAJIQ2zqOJsob5nV1ljmguY9KKZpxJhXjvyXcrGq8fC+b85B5WQ==" saltValue="hOW4tg0ZcANA6QLF+vWD2Q==" spinCount="100000" sheet="1" objects="1" scenarios="1" formatColumns="0" formatRows="0" autoFilter="0"/>
  <autoFilter ref="C112:K137" xr:uid="{00000000-0009-0000-0000-000001000000}"/>
  <mergeCells count="6">
    <mergeCell ref="E105:H105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Čištění kanaliza...</vt:lpstr>
      <vt:lpstr>'OR_PHA - Čištění kanaliza...'!Názvy_tisku</vt:lpstr>
      <vt:lpstr>'Rekapitulace zakázky'!Názvy_tisku</vt:lpstr>
      <vt:lpstr>'OR_PHA - Čištění kanaliza...'!Oblast_tisku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2025-06-06T06:21:01Z</cp:lastPrinted>
  <dcterms:created xsi:type="dcterms:W3CDTF">2025-06-06T04:25:48Z</dcterms:created>
  <dcterms:modified xsi:type="dcterms:W3CDTF">2025-06-06T06:21:15Z</dcterms:modified>
</cp:coreProperties>
</file>